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150.128.106\管理課\★ホームページ関連\部数表データ\青森県\"/>
    </mc:Choice>
  </mc:AlternateContent>
  <xr:revisionPtr revIDLastSave="0" documentId="13_ncr:1_{10091BD2-BAEE-43BA-AC4A-2F3DD9350905}" xr6:coauthVersionLast="47" xr6:coauthVersionMax="47" xr10:uidLastSave="{00000000-0000-0000-0000-000000000000}"/>
  <bookViews>
    <workbookView xWindow="-120" yWindow="-120" windowWidth="29040" windowHeight="15840" tabRatio="906" xr2:uid="{CCCECF8C-311F-4F1F-9E3C-A3D68BF6E7DC}"/>
  </bookViews>
  <sheets>
    <sheet name="表紙" sheetId="16" r:id="rId1"/>
    <sheet name="市郡別" sheetId="5" r:id="rId2"/>
    <sheet name="青森市" sheetId="4" r:id="rId3"/>
    <sheet name="東津軽郡・むつ市・下北郡・弘前市（中津軽郡）" sheetId="6" r:id="rId4"/>
    <sheet name="黒石市・南津軽郡・五所川原市" sheetId="7" r:id="rId5"/>
    <sheet name="北津軽郡・つがる市・西津軽郡" sheetId="9" r:id="rId6"/>
    <sheet name="三戸郡・八戸市" sheetId="11" r:id="rId7"/>
    <sheet name="上北郡・十和田市・三沢市" sheetId="8" r:id="rId8"/>
    <sheet name="市郡別部数" sheetId="30" state="hidden" r:id="rId9"/>
    <sheet name="青森市." sheetId="26" state="hidden" r:id="rId10"/>
    <sheet name="東郡・むつ市・下北郡" sheetId="27" state="hidden" r:id="rId11"/>
    <sheet name="弘前市" sheetId="28" state="hidden" r:id="rId12"/>
    <sheet name="黒石市・平川市・南郡・北郡" sheetId="31" state="hidden" r:id="rId13"/>
    <sheet name="五所川原市・つがる市・西郡" sheetId="32" state="hidden" r:id="rId14"/>
    <sheet name="十和田市・三沢市・上北郡" sheetId="33" state="hidden" r:id="rId15"/>
    <sheet name="八戸市・三戸郡" sheetId="34" state="hidden" r:id="rId16"/>
    <sheet name="陸奥新報" sheetId="25" state="hidden" r:id="rId17"/>
  </sheets>
  <definedNames>
    <definedName name="_xlnm.Print_Area" localSheetId="0">表紙!$A$1:$L$36</definedName>
    <definedName name="_xlnm.Print_Area" localSheetId="16">陸奥新報!$A$1:$S$32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5" l="1"/>
  <c r="K29" i="5"/>
  <c r="Z24" i="6" l="1"/>
  <c r="Z36" i="6"/>
  <c r="Q18" i="27"/>
  <c r="Q17" i="27"/>
  <c r="Q16" i="27"/>
  <c r="Q15" i="27"/>
  <c r="Q21" i="27" s="1"/>
  <c r="R18" i="27"/>
  <c r="B23" i="9"/>
  <c r="B17" i="9"/>
  <c r="B11" i="9"/>
  <c r="M40" i="31"/>
  <c r="Q26" i="28"/>
  <c r="Q24" i="28"/>
  <c r="N31" i="6"/>
  <c r="E36" i="6"/>
  <c r="N21" i="26"/>
  <c r="L21" i="26"/>
  <c r="J21" i="26"/>
  <c r="H21" i="26"/>
  <c r="G47" i="26"/>
  <c r="E47" i="26"/>
  <c r="Q25" i="28"/>
  <c r="Q23" i="28"/>
  <c r="Q22" i="28"/>
  <c r="Q21" i="28"/>
  <c r="Q20" i="28"/>
  <c r="Q19" i="28"/>
  <c r="Q18" i="28"/>
  <c r="Q17" i="28"/>
  <c r="Q16" i="28"/>
  <c r="Q15" i="28"/>
  <c r="E26" i="28"/>
  <c r="G26" i="28"/>
  <c r="E24" i="28"/>
  <c r="L20" i="28"/>
  <c r="K20" i="28"/>
  <c r="N25" i="28"/>
  <c r="L25" i="28"/>
  <c r="J25" i="28"/>
  <c r="H25" i="28"/>
  <c r="M25" i="28"/>
  <c r="K25" i="28"/>
  <c r="I25" i="28"/>
  <c r="G25" i="28"/>
  <c r="G25" i="26"/>
  <c r="G15" i="26"/>
  <c r="M21" i="26"/>
  <c r="K21" i="26"/>
  <c r="I21" i="26"/>
  <c r="G21" i="26"/>
  <c r="I8" i="25"/>
  <c r="Y21" i="4"/>
  <c r="U21" i="4"/>
  <c r="Q21" i="4"/>
  <c r="M21" i="4"/>
  <c r="Z21" i="4"/>
  <c r="R5" i="5"/>
  <c r="V21" i="4"/>
  <c r="R7" i="5"/>
  <c r="R21" i="4"/>
  <c r="N21" i="4"/>
  <c r="J14" i="4"/>
  <c r="J10" i="4"/>
  <c r="F17" i="4"/>
  <c r="F13" i="4"/>
  <c r="F5" i="4"/>
  <c r="J27" i="4" s="1"/>
  <c r="Z27" i="4"/>
  <c r="V27" i="4"/>
  <c r="R27" i="4"/>
  <c r="M5" i="5"/>
  <c r="N27" i="4"/>
  <c r="Y27" i="4"/>
  <c r="U27" i="4"/>
  <c r="Q27" i="4"/>
  <c r="M27" i="4"/>
  <c r="I27" i="4"/>
  <c r="I36" i="6"/>
  <c r="Y24" i="6"/>
  <c r="C28" i="25"/>
  <c r="G56" i="28"/>
  <c r="Q56" i="28"/>
  <c r="V36" i="6"/>
  <c r="U36" i="6"/>
  <c r="V31" i="6"/>
  <c r="U31" i="6"/>
  <c r="Q31" i="6"/>
  <c r="M31" i="6"/>
  <c r="J36" i="6"/>
  <c r="R10" i="5"/>
  <c r="E29" i="6"/>
  <c r="F29" i="6"/>
  <c r="I14" i="4"/>
  <c r="I10" i="4"/>
  <c r="E17" i="4"/>
  <c r="E5" i="4"/>
  <c r="E13" i="4"/>
  <c r="F23" i="26"/>
  <c r="E23" i="26"/>
  <c r="Q23" i="26"/>
  <c r="F22" i="26"/>
  <c r="E22" i="26"/>
  <c r="F21" i="26"/>
  <c r="R21" i="26" s="1"/>
  <c r="E21" i="26"/>
  <c r="Q21" i="26"/>
  <c r="P47" i="26"/>
  <c r="O47" i="26"/>
  <c r="L4" i="30"/>
  <c r="K13" i="25"/>
  <c r="K12" i="25"/>
  <c r="I13" i="25"/>
  <c r="E28" i="25"/>
  <c r="H56" i="28" s="1"/>
  <c r="E6" i="25"/>
  <c r="M14" i="5"/>
  <c r="U13" i="11"/>
  <c r="Q13" i="11"/>
  <c r="I13" i="11"/>
  <c r="E13" i="11"/>
  <c r="Z30" i="11"/>
  <c r="Y30" i="11"/>
  <c r="J13" i="11"/>
  <c r="N55" i="33"/>
  <c r="N54" i="33"/>
  <c r="N50" i="33"/>
  <c r="N49" i="33"/>
  <c r="N48" i="33"/>
  <c r="N47" i="33"/>
  <c r="J36" i="31"/>
  <c r="R36" i="31"/>
  <c r="F16" i="28"/>
  <c r="F15" i="28"/>
  <c r="E55" i="34"/>
  <c r="L55" i="34"/>
  <c r="L54" i="34"/>
  <c r="L52" i="34"/>
  <c r="L53" i="34"/>
  <c r="L51" i="34"/>
  <c r="K55" i="34"/>
  <c r="K54" i="34"/>
  <c r="K52" i="34"/>
  <c r="K53" i="34"/>
  <c r="K51" i="34"/>
  <c r="L44" i="33"/>
  <c r="L37" i="33"/>
  <c r="L38" i="33"/>
  <c r="L39" i="33"/>
  <c r="L40" i="33"/>
  <c r="L41" i="33"/>
  <c r="L42" i="33"/>
  <c r="L43" i="33"/>
  <c r="L36" i="33"/>
  <c r="K44" i="33"/>
  <c r="K37" i="33"/>
  <c r="K38" i="33"/>
  <c r="K39" i="33"/>
  <c r="K40" i="33"/>
  <c r="K41" i="33"/>
  <c r="K42" i="33"/>
  <c r="K43" i="33"/>
  <c r="K36" i="33"/>
  <c r="K45" i="33"/>
  <c r="C19" i="30"/>
  <c r="L27" i="33"/>
  <c r="L28" i="33"/>
  <c r="L26" i="33"/>
  <c r="L29" i="33"/>
  <c r="K27" i="33"/>
  <c r="K28" i="33"/>
  <c r="K26" i="33"/>
  <c r="L16" i="33"/>
  <c r="L17" i="33"/>
  <c r="L18" i="33"/>
  <c r="L19" i="33"/>
  <c r="L15" i="33"/>
  <c r="K16" i="33"/>
  <c r="K19" i="33"/>
  <c r="C11" i="30"/>
  <c r="K17" i="33"/>
  <c r="K18" i="33"/>
  <c r="K15" i="33"/>
  <c r="L46" i="32"/>
  <c r="L47" i="32"/>
  <c r="L48" i="32"/>
  <c r="L49" i="32"/>
  <c r="L45" i="32"/>
  <c r="L50" i="32"/>
  <c r="K46" i="32"/>
  <c r="K47" i="32"/>
  <c r="K48" i="32"/>
  <c r="K49" i="32"/>
  <c r="K45" i="32"/>
  <c r="L34" i="32"/>
  <c r="L33" i="32"/>
  <c r="R33" i="32"/>
  <c r="K34" i="32"/>
  <c r="K33" i="32"/>
  <c r="L32" i="32"/>
  <c r="L31" i="32"/>
  <c r="K32" i="32"/>
  <c r="K31" i="32"/>
  <c r="L16" i="32"/>
  <c r="L17" i="32"/>
  <c r="L18" i="32"/>
  <c r="L19" i="32"/>
  <c r="L20" i="32"/>
  <c r="L15" i="32"/>
  <c r="K16" i="32"/>
  <c r="K17" i="32"/>
  <c r="K18" i="32"/>
  <c r="K19" i="32"/>
  <c r="K20" i="32"/>
  <c r="K15" i="32"/>
  <c r="L45" i="31"/>
  <c r="L46" i="31"/>
  <c r="L47" i="31"/>
  <c r="L48" i="31"/>
  <c r="L49" i="31"/>
  <c r="R49" i="31"/>
  <c r="L44" i="31"/>
  <c r="K46" i="31"/>
  <c r="K47" i="31"/>
  <c r="K48" i="31"/>
  <c r="K49" i="31"/>
  <c r="K45" i="31"/>
  <c r="K44" i="31"/>
  <c r="L32" i="31"/>
  <c r="L33" i="31"/>
  <c r="L31" i="31"/>
  <c r="K32" i="31"/>
  <c r="K34" i="31"/>
  <c r="C17" i="30"/>
  <c r="K33" i="31"/>
  <c r="K31" i="31"/>
  <c r="L21" i="31"/>
  <c r="L22" i="31"/>
  <c r="L20" i="31"/>
  <c r="K21" i="31"/>
  <c r="K22" i="31"/>
  <c r="K20" i="31"/>
  <c r="L15" i="31"/>
  <c r="K15" i="31"/>
  <c r="C10" i="30"/>
  <c r="F25" i="28"/>
  <c r="F23" i="28"/>
  <c r="R23" i="28"/>
  <c r="F22" i="28"/>
  <c r="F24" i="28"/>
  <c r="N39" i="27"/>
  <c r="N37" i="27"/>
  <c r="M39" i="27"/>
  <c r="M37" i="27"/>
  <c r="N27" i="27"/>
  <c r="N28" i="27"/>
  <c r="N26" i="27"/>
  <c r="M27" i="27"/>
  <c r="M28" i="27"/>
  <c r="M26" i="27"/>
  <c r="N20" i="27"/>
  <c r="N19" i="27"/>
  <c r="N16" i="27"/>
  <c r="N17" i="27"/>
  <c r="N15" i="27"/>
  <c r="M20" i="27"/>
  <c r="M19" i="27"/>
  <c r="M16" i="27"/>
  <c r="M17" i="27"/>
  <c r="M15" i="27"/>
  <c r="Z24" i="8"/>
  <c r="R19" i="5" s="1"/>
  <c r="C18" i="5" s="1"/>
  <c r="Y24" i="8"/>
  <c r="V24" i="8"/>
  <c r="U24" i="8"/>
  <c r="R24" i="8"/>
  <c r="Q24" i="8"/>
  <c r="J24" i="8"/>
  <c r="R18" i="5"/>
  <c r="I24" i="8"/>
  <c r="Q18" i="5"/>
  <c r="F24" i="8"/>
  <c r="E24" i="8"/>
  <c r="B24" i="8"/>
  <c r="Z20" i="8"/>
  <c r="R17" i="5" s="1"/>
  <c r="C16" i="5" s="1"/>
  <c r="Y20" i="8"/>
  <c r="V20" i="8"/>
  <c r="M16" i="5"/>
  <c r="U20" i="8"/>
  <c r="R20" i="8"/>
  <c r="Q20" i="8"/>
  <c r="J16" i="5"/>
  <c r="N20" i="8"/>
  <c r="G16" i="5"/>
  <c r="M20" i="8"/>
  <c r="J20" i="8"/>
  <c r="R16" i="5"/>
  <c r="I20" i="8"/>
  <c r="Q16" i="5"/>
  <c r="F20" i="8"/>
  <c r="E16" i="5"/>
  <c r="E20" i="8"/>
  <c r="V15" i="8"/>
  <c r="M30" i="5"/>
  <c r="U15" i="8"/>
  <c r="R15" i="8"/>
  <c r="K30" i="5" s="1"/>
  <c r="C30" i="5" s="1"/>
  <c r="Q15" i="8"/>
  <c r="J15" i="8"/>
  <c r="R30" i="5"/>
  <c r="I15" i="8"/>
  <c r="Q30" i="5"/>
  <c r="F15" i="8"/>
  <c r="E15" i="8"/>
  <c r="L14" i="5"/>
  <c r="R23" i="11"/>
  <c r="Q23" i="11"/>
  <c r="N30" i="11"/>
  <c r="R14" i="5" s="1"/>
  <c r="M30" i="11"/>
  <c r="N23" i="11"/>
  <c r="M23" i="11"/>
  <c r="H14" i="5"/>
  <c r="J30" i="11"/>
  <c r="R15" i="5" s="1"/>
  <c r="I30" i="11"/>
  <c r="Q15" i="5"/>
  <c r="J23" i="11"/>
  <c r="G14" i="5"/>
  <c r="G22" i="5" s="1"/>
  <c r="G32" i="5" s="1"/>
  <c r="I23" i="11"/>
  <c r="F30" i="11"/>
  <c r="E14" i="5" s="1"/>
  <c r="E30" i="11"/>
  <c r="D14" i="5"/>
  <c r="V13" i="11"/>
  <c r="L29" i="5"/>
  <c r="R13" i="11"/>
  <c r="J29" i="5"/>
  <c r="F13" i="11"/>
  <c r="E29" i="5" s="1"/>
  <c r="E31" i="5" s="1"/>
  <c r="D29" i="5"/>
  <c r="Z23" i="9"/>
  <c r="O28" i="5"/>
  <c r="C28" i="5"/>
  <c r="Y23" i="9"/>
  <c r="J23" i="9"/>
  <c r="R28" i="5"/>
  <c r="I23" i="9"/>
  <c r="Q28" i="5"/>
  <c r="F23" i="9"/>
  <c r="E23" i="9"/>
  <c r="Z17" i="9"/>
  <c r="Y17" i="9"/>
  <c r="J17" i="9"/>
  <c r="R20" i="5"/>
  <c r="I17" i="9"/>
  <c r="Q20" i="5"/>
  <c r="F17" i="9"/>
  <c r="E17" i="9"/>
  <c r="Z11" i="9"/>
  <c r="Y11" i="9"/>
  <c r="N27" i="5"/>
  <c r="J11" i="9"/>
  <c r="R27" i="5" s="1"/>
  <c r="I11" i="9"/>
  <c r="Q27" i="5"/>
  <c r="F11" i="9"/>
  <c r="E11" i="9"/>
  <c r="O7" i="7"/>
  <c r="N7" i="7"/>
  <c r="K7" i="7"/>
  <c r="R12" i="5"/>
  <c r="J7" i="7"/>
  <c r="Q12" i="5"/>
  <c r="F7" i="7"/>
  <c r="AA23" i="7"/>
  <c r="O13" i="5"/>
  <c r="C13" i="5"/>
  <c r="Z23" i="7"/>
  <c r="W23" i="7"/>
  <c r="V23" i="7"/>
  <c r="J13" i="5"/>
  <c r="O23" i="7"/>
  <c r="G13" i="5"/>
  <c r="N23" i="7"/>
  <c r="K23" i="7"/>
  <c r="R13" i="5"/>
  <c r="J23" i="7"/>
  <c r="Q13" i="5"/>
  <c r="G23" i="7"/>
  <c r="E13" i="5"/>
  <c r="F23" i="7"/>
  <c r="D13" i="5"/>
  <c r="AA16" i="7"/>
  <c r="Z16" i="7"/>
  <c r="W16" i="7"/>
  <c r="K26" i="5"/>
  <c r="V16" i="7"/>
  <c r="K16" i="7"/>
  <c r="R26" i="5"/>
  <c r="J16" i="7"/>
  <c r="Q26" i="5"/>
  <c r="B26" i="5"/>
  <c r="G16" i="7"/>
  <c r="F16" i="7"/>
  <c r="AA11" i="7"/>
  <c r="O21" i="5"/>
  <c r="C21" i="5"/>
  <c r="Z11" i="7"/>
  <c r="K11" i="7"/>
  <c r="R21" i="5"/>
  <c r="J11" i="7"/>
  <c r="Q21" i="5"/>
  <c r="G11" i="7"/>
  <c r="E21" i="5"/>
  <c r="F11" i="7"/>
  <c r="D21" i="5"/>
  <c r="B21" i="5"/>
  <c r="AA7" i="7"/>
  <c r="O12" i="5"/>
  <c r="Z7" i="7"/>
  <c r="N12" i="5"/>
  <c r="W7" i="7"/>
  <c r="K12" i="5"/>
  <c r="V7" i="7"/>
  <c r="G7" i="7"/>
  <c r="E12" i="5"/>
  <c r="K10" i="5"/>
  <c r="J10" i="5"/>
  <c r="F26" i="6"/>
  <c r="E26" i="6"/>
  <c r="Q10" i="5"/>
  <c r="R31" i="6"/>
  <c r="E23" i="6"/>
  <c r="I23" i="6"/>
  <c r="Q24" i="5"/>
  <c r="Z15" i="6"/>
  <c r="M8" i="5"/>
  <c r="Y15" i="6"/>
  <c r="L8" i="5"/>
  <c r="V19" i="6"/>
  <c r="K8" i="5"/>
  <c r="V15" i="6"/>
  <c r="R9" i="5"/>
  <c r="U15" i="6"/>
  <c r="B19" i="6"/>
  <c r="U19" i="6"/>
  <c r="R19" i="6"/>
  <c r="Q19" i="6"/>
  <c r="N19" i="6"/>
  <c r="M19" i="6"/>
  <c r="I19" i="6"/>
  <c r="Q8" i="5"/>
  <c r="F19" i="6"/>
  <c r="E8" i="5" s="1"/>
  <c r="E19" i="6"/>
  <c r="E10" i="6"/>
  <c r="J10" i="6"/>
  <c r="R23" i="5"/>
  <c r="I10" i="6"/>
  <c r="Q23" i="5"/>
  <c r="J19" i="6"/>
  <c r="R8" i="5" s="1"/>
  <c r="Q17" i="5"/>
  <c r="J23" i="6"/>
  <c r="R24" i="5"/>
  <c r="R47" i="34"/>
  <c r="Q47" i="34"/>
  <c r="K20" i="30"/>
  <c r="K22" i="30"/>
  <c r="N39" i="31"/>
  <c r="M39" i="31"/>
  <c r="Q39" i="31"/>
  <c r="M35" i="27"/>
  <c r="E19" i="34"/>
  <c r="Q19" i="34"/>
  <c r="B3" i="25"/>
  <c r="I52" i="31"/>
  <c r="Q52" i="31"/>
  <c r="J52" i="31"/>
  <c r="R52" i="31"/>
  <c r="Q44" i="34"/>
  <c r="M41" i="34"/>
  <c r="P24" i="34"/>
  <c r="N24" i="34"/>
  <c r="L24" i="34"/>
  <c r="J24" i="34"/>
  <c r="O24" i="34"/>
  <c r="M24" i="34"/>
  <c r="K24" i="34"/>
  <c r="I24" i="34"/>
  <c r="F23" i="34"/>
  <c r="R23" i="34" s="1"/>
  <c r="E23" i="34"/>
  <c r="E25" i="34"/>
  <c r="I32" i="27"/>
  <c r="I35" i="27"/>
  <c r="N22" i="28"/>
  <c r="N21" i="28"/>
  <c r="N20" i="28"/>
  <c r="N19" i="28"/>
  <c r="N18" i="28"/>
  <c r="N16" i="28"/>
  <c r="N15" i="28"/>
  <c r="J34" i="27"/>
  <c r="J33" i="27"/>
  <c r="J32" i="27"/>
  <c r="I34" i="27"/>
  <c r="H34" i="27"/>
  <c r="G34" i="27"/>
  <c r="L10" i="30"/>
  <c r="L9" i="30"/>
  <c r="M16" i="28"/>
  <c r="M15" i="28"/>
  <c r="F19" i="34"/>
  <c r="R19" i="34" s="1"/>
  <c r="E31" i="34"/>
  <c r="F18" i="34"/>
  <c r="R18" i="34"/>
  <c r="E18" i="34"/>
  <c r="Q18" i="34"/>
  <c r="Q63" i="26"/>
  <c r="K2" i="30"/>
  <c r="Q53" i="27"/>
  <c r="Q71" i="34"/>
  <c r="K25" i="27"/>
  <c r="K24" i="27"/>
  <c r="K23" i="27"/>
  <c r="I33" i="27"/>
  <c r="P21" i="34"/>
  <c r="O21" i="34"/>
  <c r="N21" i="34"/>
  <c r="M21" i="34"/>
  <c r="L21" i="34"/>
  <c r="K21" i="34"/>
  <c r="J21" i="34"/>
  <c r="I21" i="34"/>
  <c r="F31" i="34"/>
  <c r="G29" i="34"/>
  <c r="Q29" i="34"/>
  <c r="H29" i="34"/>
  <c r="R29" i="34"/>
  <c r="P16" i="34"/>
  <c r="O16" i="34"/>
  <c r="N16" i="34"/>
  <c r="M16" i="34"/>
  <c r="L16" i="34"/>
  <c r="K16" i="34"/>
  <c r="J16" i="34"/>
  <c r="I16" i="34"/>
  <c r="K28" i="25"/>
  <c r="K27" i="25"/>
  <c r="K26" i="25"/>
  <c r="K25" i="25"/>
  <c r="K24" i="25"/>
  <c r="K23" i="25"/>
  <c r="K22" i="25"/>
  <c r="K21" i="25"/>
  <c r="K18" i="25"/>
  <c r="K17" i="25"/>
  <c r="K16" i="25"/>
  <c r="K15" i="25"/>
  <c r="K9" i="25"/>
  <c r="K11" i="25"/>
  <c r="K10" i="25"/>
  <c r="K6" i="25"/>
  <c r="K8" i="25"/>
  <c r="H24" i="27"/>
  <c r="R55" i="33"/>
  <c r="H17" i="33"/>
  <c r="F27" i="33"/>
  <c r="R27" i="33"/>
  <c r="F44" i="33"/>
  <c r="R44" i="33"/>
  <c r="F42" i="33"/>
  <c r="F38" i="33"/>
  <c r="R43" i="34"/>
  <c r="N46" i="34"/>
  <c r="N43" i="34"/>
  <c r="N42" i="34"/>
  <c r="J44" i="34"/>
  <c r="F43" i="34"/>
  <c r="H63" i="34"/>
  <c r="R63" i="34"/>
  <c r="H35" i="34"/>
  <c r="R35" i="34"/>
  <c r="N54" i="32"/>
  <c r="R54" i="32"/>
  <c r="N53" i="32"/>
  <c r="R53" i="32"/>
  <c r="N40" i="32"/>
  <c r="R40" i="32"/>
  <c r="F46" i="32"/>
  <c r="R46" i="32"/>
  <c r="E20" i="5"/>
  <c r="E27" i="5"/>
  <c r="N28" i="32"/>
  <c r="R28" i="32"/>
  <c r="N40" i="31"/>
  <c r="R40" i="31"/>
  <c r="N18" i="31"/>
  <c r="R18" i="31"/>
  <c r="J24" i="32"/>
  <c r="R24" i="32"/>
  <c r="J17" i="31"/>
  <c r="R17" i="31"/>
  <c r="F32" i="31"/>
  <c r="H54" i="28"/>
  <c r="R54" i="28"/>
  <c r="H48" i="28"/>
  <c r="R48" i="28"/>
  <c r="H46" i="28"/>
  <c r="R46" i="28"/>
  <c r="H44" i="28"/>
  <c r="R44" i="28"/>
  <c r="H40" i="28"/>
  <c r="R40" i="28"/>
  <c r="L32" i="27"/>
  <c r="L35" i="27"/>
  <c r="H33" i="27"/>
  <c r="J18" i="28"/>
  <c r="J25" i="27"/>
  <c r="H18" i="28"/>
  <c r="H25" i="27"/>
  <c r="F21" i="28"/>
  <c r="F37" i="27"/>
  <c r="F10" i="6"/>
  <c r="K5" i="5"/>
  <c r="N45" i="26"/>
  <c r="N38" i="26"/>
  <c r="N22" i="26"/>
  <c r="J43" i="26"/>
  <c r="J34" i="26"/>
  <c r="H43" i="26"/>
  <c r="H34" i="26"/>
  <c r="G5" i="5"/>
  <c r="F32" i="26"/>
  <c r="F40" i="26"/>
  <c r="R40" i="26"/>
  <c r="F45" i="26"/>
  <c r="F43" i="26"/>
  <c r="F25" i="26"/>
  <c r="F16" i="26"/>
  <c r="R16" i="26"/>
  <c r="J47" i="34"/>
  <c r="F46" i="34"/>
  <c r="F42" i="34"/>
  <c r="F53" i="34"/>
  <c r="F52" i="34"/>
  <c r="N42" i="26"/>
  <c r="N43" i="26"/>
  <c r="N44" i="26"/>
  <c r="N46" i="26"/>
  <c r="L15" i="26"/>
  <c r="K32" i="27"/>
  <c r="K35" i="27"/>
  <c r="M19" i="28"/>
  <c r="M20" i="28"/>
  <c r="M21" i="28"/>
  <c r="H32" i="27"/>
  <c r="G33" i="27"/>
  <c r="G32" i="27"/>
  <c r="E37" i="27"/>
  <c r="Q37" i="27"/>
  <c r="E38" i="27"/>
  <c r="Q38" i="27"/>
  <c r="F38" i="27"/>
  <c r="R38" i="27"/>
  <c r="E39" i="27"/>
  <c r="F39" i="27"/>
  <c r="H37" i="28"/>
  <c r="R37" i="28"/>
  <c r="H38" i="28"/>
  <c r="R38" i="28"/>
  <c r="H39" i="28"/>
  <c r="R39" i="28"/>
  <c r="H41" i="28"/>
  <c r="R41" i="28"/>
  <c r="H42" i="28"/>
  <c r="R42" i="28"/>
  <c r="H43" i="28"/>
  <c r="R43" i="28"/>
  <c r="H45" i="28"/>
  <c r="R45" i="28"/>
  <c r="H47" i="28"/>
  <c r="R47" i="28"/>
  <c r="H49" i="28"/>
  <c r="R49" i="28"/>
  <c r="H50" i="28"/>
  <c r="R50" i="28"/>
  <c r="H51" i="28"/>
  <c r="R51" i="28"/>
  <c r="H52" i="28"/>
  <c r="R52" i="28"/>
  <c r="H53" i="28"/>
  <c r="R53" i="28"/>
  <c r="H55" i="28"/>
  <c r="R55" i="28"/>
  <c r="I64" i="34"/>
  <c r="J55" i="34"/>
  <c r="J56" i="34"/>
  <c r="Q46" i="34"/>
  <c r="Q45" i="34"/>
  <c r="Q43" i="34"/>
  <c r="Q42" i="34"/>
  <c r="Q41" i="34"/>
  <c r="M47" i="34"/>
  <c r="M46" i="34"/>
  <c r="M45" i="34"/>
  <c r="M44" i="34"/>
  <c r="M43" i="34"/>
  <c r="M42" i="34"/>
  <c r="I47" i="34"/>
  <c r="I46" i="34"/>
  <c r="I45" i="34"/>
  <c r="I44" i="34"/>
  <c r="I43" i="34"/>
  <c r="I42" i="34"/>
  <c r="I41" i="34"/>
  <c r="E47" i="34"/>
  <c r="E46" i="34"/>
  <c r="E45" i="34"/>
  <c r="E44" i="34"/>
  <c r="E43" i="34"/>
  <c r="E42" i="34"/>
  <c r="H30" i="34"/>
  <c r="R30" i="34" s="1"/>
  <c r="G30" i="34"/>
  <c r="G31" i="34"/>
  <c r="Q31" i="34"/>
  <c r="I56" i="34"/>
  <c r="A2" i="25"/>
  <c r="Q64" i="33"/>
  <c r="Q64" i="32"/>
  <c r="Q63" i="31"/>
  <c r="Q64" i="28"/>
  <c r="G22" i="30"/>
  <c r="J1" i="5"/>
  <c r="C1" i="5"/>
  <c r="M22" i="28"/>
  <c r="M18" i="28"/>
  <c r="F20" i="28"/>
  <c r="F19" i="28"/>
  <c r="E21" i="28"/>
  <c r="E20" i="28"/>
  <c r="E19" i="28"/>
  <c r="E18" i="28"/>
  <c r="E16" i="28"/>
  <c r="E15" i="28"/>
  <c r="F55" i="34"/>
  <c r="R55" i="34"/>
  <c r="F15" i="27"/>
  <c r="F17" i="27"/>
  <c r="F19" i="27"/>
  <c r="F20" i="27"/>
  <c r="F23" i="27"/>
  <c r="F24" i="27"/>
  <c r="R24" i="27"/>
  <c r="F26" i="27"/>
  <c r="F27" i="27"/>
  <c r="R27" i="27"/>
  <c r="F28" i="27"/>
  <c r="O4" i="27"/>
  <c r="O4" i="28"/>
  <c r="O4" i="31"/>
  <c r="O4" i="32"/>
  <c r="O4" i="33"/>
  <c r="O4" i="34"/>
  <c r="O4" i="26"/>
  <c r="Q3" i="25"/>
  <c r="G4" i="34"/>
  <c r="G4" i="33"/>
  <c r="G4" i="32"/>
  <c r="G4" i="31"/>
  <c r="G4" i="28"/>
  <c r="G4" i="27"/>
  <c r="G4" i="26"/>
  <c r="J8" i="34"/>
  <c r="J8" i="33"/>
  <c r="J8" i="32"/>
  <c r="J8" i="31"/>
  <c r="J8" i="28"/>
  <c r="J8" i="27"/>
  <c r="J8" i="26"/>
  <c r="J3" i="34"/>
  <c r="J3" i="33"/>
  <c r="B3" i="33"/>
  <c r="J3" i="32"/>
  <c r="J3" i="31"/>
  <c r="J3" i="28"/>
  <c r="J3" i="27"/>
  <c r="J3" i="26"/>
  <c r="B3" i="34"/>
  <c r="B3" i="32"/>
  <c r="B3" i="31"/>
  <c r="B3" i="28"/>
  <c r="B3" i="27"/>
  <c r="B3" i="26"/>
  <c r="N41" i="34"/>
  <c r="N45" i="34"/>
  <c r="N47" i="34"/>
  <c r="R46" i="34"/>
  <c r="R44" i="34"/>
  <c r="R42" i="34"/>
  <c r="J45" i="34"/>
  <c r="J41" i="34"/>
  <c r="F44" i="34"/>
  <c r="G36" i="34"/>
  <c r="Q36" i="34"/>
  <c r="G35" i="34"/>
  <c r="G34" i="34"/>
  <c r="Q34" i="34"/>
  <c r="H36" i="34"/>
  <c r="R36" i="34"/>
  <c r="H34" i="34"/>
  <c r="R34" i="34"/>
  <c r="E20" i="34"/>
  <c r="E22" i="34"/>
  <c r="E15" i="34"/>
  <c r="Q15" i="34"/>
  <c r="Q17" i="34"/>
  <c r="F20" i="34"/>
  <c r="F22" i="34"/>
  <c r="G64" i="34"/>
  <c r="G63" i="34"/>
  <c r="Q63" i="34"/>
  <c r="G62" i="34"/>
  <c r="Q62" i="34"/>
  <c r="G61" i="34"/>
  <c r="H64" i="34"/>
  <c r="H62" i="34"/>
  <c r="R62" i="34" s="1"/>
  <c r="H61" i="34"/>
  <c r="I61" i="34"/>
  <c r="J61" i="34"/>
  <c r="J65" i="34" s="1"/>
  <c r="I58" i="34"/>
  <c r="Q58" i="34"/>
  <c r="J58" i="34"/>
  <c r="R58" i="34"/>
  <c r="H55" i="34"/>
  <c r="H56" i="34"/>
  <c r="E54" i="34"/>
  <c r="Q54" i="34"/>
  <c r="E53" i="34"/>
  <c r="E52" i="34"/>
  <c r="E51" i="34"/>
  <c r="F54" i="34"/>
  <c r="R54" i="34"/>
  <c r="F51" i="34"/>
  <c r="M57" i="33"/>
  <c r="M56" i="33"/>
  <c r="Q56" i="33"/>
  <c r="M55" i="33"/>
  <c r="Q55" i="33"/>
  <c r="Q58" i="33"/>
  <c r="M54" i="33"/>
  <c r="Q54" i="33"/>
  <c r="R54" i="33"/>
  <c r="N56" i="33"/>
  <c r="R56" i="33"/>
  <c r="N57" i="33"/>
  <c r="N58" i="33"/>
  <c r="R57" i="33"/>
  <c r="M50" i="33"/>
  <c r="M49" i="33"/>
  <c r="M47" i="33"/>
  <c r="Q47" i="33"/>
  <c r="I50" i="33"/>
  <c r="I49" i="33"/>
  <c r="I48" i="33"/>
  <c r="Q48" i="33"/>
  <c r="I47" i="33"/>
  <c r="J50" i="33"/>
  <c r="J49" i="33"/>
  <c r="R49" i="33"/>
  <c r="J48" i="33"/>
  <c r="E44" i="33"/>
  <c r="Q44" i="33"/>
  <c r="E43" i="33"/>
  <c r="Q43" i="33"/>
  <c r="E42" i="33"/>
  <c r="Q42" i="33"/>
  <c r="E41" i="33"/>
  <c r="Q41" i="33"/>
  <c r="E40" i="33"/>
  <c r="Q40" i="33"/>
  <c r="E39" i="33"/>
  <c r="Q39" i="33"/>
  <c r="E38" i="33"/>
  <c r="Q38" i="33"/>
  <c r="E37" i="33"/>
  <c r="Q37" i="33"/>
  <c r="E36" i="33"/>
  <c r="Q36" i="33"/>
  <c r="F43" i="33"/>
  <c r="R43" i="33"/>
  <c r="F41" i="33"/>
  <c r="R41" i="33"/>
  <c r="F40" i="33"/>
  <c r="R40" i="33"/>
  <c r="F39" i="33"/>
  <c r="R39" i="33"/>
  <c r="F37" i="33"/>
  <c r="R37" i="33"/>
  <c r="F36" i="33"/>
  <c r="R36" i="33"/>
  <c r="M33" i="33"/>
  <c r="M34" i="33"/>
  <c r="K13" i="30"/>
  <c r="M32" i="33"/>
  <c r="Q32" i="33"/>
  <c r="N33" i="33"/>
  <c r="R33" i="33"/>
  <c r="N32" i="33"/>
  <c r="R32" i="33"/>
  <c r="K31" i="33"/>
  <c r="G13" i="30"/>
  <c r="L31" i="33"/>
  <c r="L34" i="33" s="1"/>
  <c r="I31" i="33"/>
  <c r="F13" i="30"/>
  <c r="J31" i="33"/>
  <c r="J34" i="33"/>
  <c r="E28" i="33"/>
  <c r="Q28" i="33"/>
  <c r="E27" i="33"/>
  <c r="Q27" i="33"/>
  <c r="E26" i="33"/>
  <c r="Q26" i="33"/>
  <c r="Q29" i="33"/>
  <c r="F28" i="33"/>
  <c r="R28" i="33"/>
  <c r="F26" i="33"/>
  <c r="R26" i="33"/>
  <c r="M23" i="33"/>
  <c r="Q23" i="33"/>
  <c r="M22" i="33"/>
  <c r="N22" i="33"/>
  <c r="R22" i="33"/>
  <c r="N23" i="33"/>
  <c r="R23" i="33"/>
  <c r="K21" i="33"/>
  <c r="G11" i="30"/>
  <c r="L21" i="33"/>
  <c r="L24" i="33" s="1"/>
  <c r="I21" i="33"/>
  <c r="I24" i="33"/>
  <c r="J21" i="33"/>
  <c r="J24" i="33"/>
  <c r="G18" i="33"/>
  <c r="Q18" i="33"/>
  <c r="G17" i="33"/>
  <c r="G16" i="33"/>
  <c r="E16" i="33"/>
  <c r="Q16" i="33"/>
  <c r="E15" i="33"/>
  <c r="E19" i="33"/>
  <c r="B11" i="30"/>
  <c r="Q15" i="33"/>
  <c r="E17" i="33"/>
  <c r="Q17" i="33"/>
  <c r="E18" i="33"/>
  <c r="G15" i="33"/>
  <c r="H18" i="33"/>
  <c r="H16" i="33"/>
  <c r="H15" i="33"/>
  <c r="F15" i="33"/>
  <c r="R15" i="33"/>
  <c r="F18" i="33"/>
  <c r="F17" i="33"/>
  <c r="R17" i="33"/>
  <c r="F16" i="33"/>
  <c r="M54" i="32"/>
  <c r="Q54" i="32"/>
  <c r="M53" i="32"/>
  <c r="Q53" i="32"/>
  <c r="E49" i="32"/>
  <c r="Q49" i="32"/>
  <c r="E48" i="32"/>
  <c r="Q48" i="32"/>
  <c r="E47" i="32"/>
  <c r="Q47" i="32"/>
  <c r="E46" i="32"/>
  <c r="Q46" i="32"/>
  <c r="E45" i="32"/>
  <c r="Q45" i="32"/>
  <c r="F49" i="32"/>
  <c r="R49" i="32"/>
  <c r="F48" i="32"/>
  <c r="R48" i="32"/>
  <c r="F47" i="32"/>
  <c r="R47" i="32"/>
  <c r="F45" i="32"/>
  <c r="M42" i="32"/>
  <c r="Q42" i="32"/>
  <c r="M41" i="32"/>
  <c r="Q41" i="32"/>
  <c r="M40" i="32"/>
  <c r="Q40" i="32"/>
  <c r="M39" i="32"/>
  <c r="Q39" i="32"/>
  <c r="M38" i="32"/>
  <c r="N38" i="32"/>
  <c r="N39" i="32"/>
  <c r="N43" i="32" s="1"/>
  <c r="N41" i="32"/>
  <c r="R41" i="32"/>
  <c r="N42" i="32"/>
  <c r="R42" i="32"/>
  <c r="E34" i="32"/>
  <c r="E33" i="32"/>
  <c r="Q33" i="32"/>
  <c r="E32" i="32"/>
  <c r="Q32" i="32"/>
  <c r="E31" i="32"/>
  <c r="Q31" i="32"/>
  <c r="F34" i="32"/>
  <c r="R34" i="32"/>
  <c r="F33" i="32"/>
  <c r="F31" i="32"/>
  <c r="M28" i="32"/>
  <c r="Q28" i="32"/>
  <c r="M27" i="32"/>
  <c r="Q27" i="32"/>
  <c r="M26" i="32"/>
  <c r="Q26" i="32"/>
  <c r="N27" i="32"/>
  <c r="R27" i="32"/>
  <c r="N26" i="32"/>
  <c r="R26" i="32"/>
  <c r="I24" i="32"/>
  <c r="F6" i="30"/>
  <c r="G23" i="32"/>
  <c r="D6" i="30"/>
  <c r="H23" i="32"/>
  <c r="R23" i="32"/>
  <c r="F15" i="32"/>
  <c r="R15" i="32"/>
  <c r="F16" i="32"/>
  <c r="R16" i="32"/>
  <c r="F17" i="32"/>
  <c r="F18" i="32"/>
  <c r="F19" i="32"/>
  <c r="R19" i="32"/>
  <c r="F20" i="32"/>
  <c r="E20" i="32"/>
  <c r="Q20" i="32"/>
  <c r="E19" i="32"/>
  <c r="Q19" i="32"/>
  <c r="E18" i="32"/>
  <c r="Q18" i="32"/>
  <c r="E17" i="32"/>
  <c r="E16" i="32"/>
  <c r="E15" i="32"/>
  <c r="Q15" i="32"/>
  <c r="M55" i="31"/>
  <c r="M56" i="31"/>
  <c r="J18" i="30"/>
  <c r="N55" i="31"/>
  <c r="R55" i="31" s="1"/>
  <c r="R56" i="31" s="1"/>
  <c r="M41" i="31"/>
  <c r="Q41" i="31"/>
  <c r="Q40" i="31"/>
  <c r="N41" i="31"/>
  <c r="R41" i="31"/>
  <c r="N28" i="31"/>
  <c r="R28" i="31"/>
  <c r="N27" i="31"/>
  <c r="R27" i="31"/>
  <c r="M28" i="31"/>
  <c r="Q28" i="31"/>
  <c r="M27" i="31"/>
  <c r="Q27" i="31"/>
  <c r="M26" i="31"/>
  <c r="N26" i="31"/>
  <c r="M18" i="31"/>
  <c r="Q18" i="31"/>
  <c r="E49" i="31"/>
  <c r="Q49" i="31"/>
  <c r="E48" i="31"/>
  <c r="Q48" i="31"/>
  <c r="E47" i="31"/>
  <c r="Q47" i="31"/>
  <c r="E46" i="31"/>
  <c r="Q46" i="31"/>
  <c r="E45" i="31"/>
  <c r="Q45" i="31"/>
  <c r="F49" i="31"/>
  <c r="F48" i="31"/>
  <c r="F47" i="31"/>
  <c r="F45" i="31"/>
  <c r="R45" i="31"/>
  <c r="E44" i="31"/>
  <c r="Q44" i="31"/>
  <c r="F44" i="31"/>
  <c r="R44" i="31"/>
  <c r="I36" i="31"/>
  <c r="Q36" i="31"/>
  <c r="E33" i="31"/>
  <c r="Q33" i="31"/>
  <c r="E32" i="31"/>
  <c r="F33" i="31"/>
  <c r="R33" i="31"/>
  <c r="E31" i="31"/>
  <c r="Q31" i="31"/>
  <c r="F31" i="31"/>
  <c r="R31" i="31"/>
  <c r="E22" i="31"/>
  <c r="Q22" i="31"/>
  <c r="E21" i="31"/>
  <c r="Q21" i="31"/>
  <c r="F22" i="31"/>
  <c r="F21" i="31"/>
  <c r="R21" i="31"/>
  <c r="E20" i="31"/>
  <c r="Q20" i="31"/>
  <c r="F20" i="31"/>
  <c r="G15" i="31"/>
  <c r="D10" i="30"/>
  <c r="H15" i="31"/>
  <c r="R15" i="31"/>
  <c r="I17" i="31"/>
  <c r="Q17" i="31"/>
  <c r="F15" i="31"/>
  <c r="E15" i="31"/>
  <c r="B10" i="30"/>
  <c r="K31" i="28"/>
  <c r="K30" i="28"/>
  <c r="K22" i="28"/>
  <c r="E22" i="28"/>
  <c r="G22" i="28"/>
  <c r="I22" i="28"/>
  <c r="E23" i="28"/>
  <c r="E25" i="28"/>
  <c r="K18" i="28"/>
  <c r="K15" i="28"/>
  <c r="L31" i="28"/>
  <c r="L32" i="28"/>
  <c r="L30" i="28"/>
  <c r="L18" i="28"/>
  <c r="J19" i="28"/>
  <c r="J20" i="28"/>
  <c r="J21" i="28"/>
  <c r="J22" i="28"/>
  <c r="R22" i="28"/>
  <c r="L22" i="28"/>
  <c r="L15" i="28"/>
  <c r="I21" i="28"/>
  <c r="I20" i="28"/>
  <c r="I19" i="28"/>
  <c r="I18" i="28"/>
  <c r="I15" i="28"/>
  <c r="J15" i="28"/>
  <c r="G55" i="28"/>
  <c r="Q55" i="28"/>
  <c r="G54" i="28"/>
  <c r="Q54" i="28"/>
  <c r="G53" i="28"/>
  <c r="Q53" i="28"/>
  <c r="G52" i="28"/>
  <c r="Q52" i="28"/>
  <c r="G51" i="28"/>
  <c r="Q51" i="28"/>
  <c r="G50" i="28"/>
  <c r="Q50" i="28"/>
  <c r="G49" i="28"/>
  <c r="Q49" i="28"/>
  <c r="G48" i="28"/>
  <c r="Q48" i="28"/>
  <c r="G47" i="28"/>
  <c r="Q47" i="28"/>
  <c r="G46" i="28"/>
  <c r="Q46" i="28"/>
  <c r="G45" i="28"/>
  <c r="Q45" i="28"/>
  <c r="G44" i="28"/>
  <c r="Q44" i="28"/>
  <c r="G43" i="28"/>
  <c r="Q43" i="28"/>
  <c r="G42" i="28"/>
  <c r="Q42" i="28"/>
  <c r="G41" i="28"/>
  <c r="Q41" i="28"/>
  <c r="G40" i="28"/>
  <c r="Q40" i="28"/>
  <c r="G39" i="28"/>
  <c r="Q39" i="28"/>
  <c r="G38" i="28"/>
  <c r="Q38" i="28"/>
  <c r="G37" i="28"/>
  <c r="Q37" i="28"/>
  <c r="G36" i="28"/>
  <c r="Q36" i="28"/>
  <c r="G31" i="28"/>
  <c r="G30" i="28"/>
  <c r="G29" i="28"/>
  <c r="Q29" i="28"/>
  <c r="H31" i="28"/>
  <c r="H30" i="28"/>
  <c r="H33" i="28"/>
  <c r="H29" i="28"/>
  <c r="R29" i="28"/>
  <c r="G21" i="28"/>
  <c r="G20" i="28"/>
  <c r="G19" i="28"/>
  <c r="G18" i="28"/>
  <c r="G15" i="28"/>
  <c r="H19" i="28"/>
  <c r="H20" i="28"/>
  <c r="H21" i="28"/>
  <c r="H26" i="28"/>
  <c r="H22" i="28"/>
  <c r="H15" i="28"/>
  <c r="L25" i="27"/>
  <c r="L24" i="27"/>
  <c r="L23" i="27"/>
  <c r="L29" i="27"/>
  <c r="I25" i="27"/>
  <c r="I24" i="27"/>
  <c r="I23" i="27"/>
  <c r="J24" i="27"/>
  <c r="J23" i="27"/>
  <c r="G25" i="27"/>
  <c r="G24" i="27"/>
  <c r="G23" i="27"/>
  <c r="H23" i="27"/>
  <c r="E28" i="27"/>
  <c r="E27" i="27"/>
  <c r="Q27" i="27"/>
  <c r="E26" i="27"/>
  <c r="Q26" i="27"/>
  <c r="E25" i="27"/>
  <c r="E23" i="27"/>
  <c r="E24" i="27"/>
  <c r="E20" i="27"/>
  <c r="Q20" i="27"/>
  <c r="E19" i="27"/>
  <c r="Q19" i="27"/>
  <c r="E17" i="27"/>
  <c r="E16" i="27"/>
  <c r="E15" i="27"/>
  <c r="M46" i="26"/>
  <c r="M45" i="26"/>
  <c r="M44" i="26"/>
  <c r="M43" i="26"/>
  <c r="M42" i="26"/>
  <c r="M38" i="26"/>
  <c r="M35" i="26"/>
  <c r="M34" i="26"/>
  <c r="M33" i="26"/>
  <c r="M32" i="26"/>
  <c r="M31" i="26"/>
  <c r="M30" i="26"/>
  <c r="M25" i="26"/>
  <c r="M22" i="26"/>
  <c r="M15" i="26"/>
  <c r="K46" i="26"/>
  <c r="K45" i="26"/>
  <c r="K44" i="26"/>
  <c r="K43" i="26"/>
  <c r="K42" i="26"/>
  <c r="K38" i="26"/>
  <c r="K35" i="26"/>
  <c r="K34" i="26"/>
  <c r="K33" i="26"/>
  <c r="K32" i="26"/>
  <c r="K31" i="26"/>
  <c r="K30" i="26"/>
  <c r="K25" i="26"/>
  <c r="K22" i="26"/>
  <c r="K15" i="26"/>
  <c r="I52" i="26"/>
  <c r="I51" i="26"/>
  <c r="I50" i="26"/>
  <c r="I49" i="26"/>
  <c r="J52" i="26"/>
  <c r="J51" i="26"/>
  <c r="J50" i="26"/>
  <c r="J49" i="26"/>
  <c r="J53" i="26"/>
  <c r="I46" i="26"/>
  <c r="I45" i="26"/>
  <c r="I44" i="26"/>
  <c r="I43" i="26"/>
  <c r="I42" i="26"/>
  <c r="I38" i="26"/>
  <c r="I35" i="26"/>
  <c r="I34" i="26"/>
  <c r="I33" i="26"/>
  <c r="I32" i="26"/>
  <c r="I31" i="26"/>
  <c r="I30" i="26"/>
  <c r="I25" i="26"/>
  <c r="I22" i="26"/>
  <c r="I15" i="26"/>
  <c r="G57" i="26"/>
  <c r="Q57" i="26"/>
  <c r="Q58" i="26"/>
  <c r="G55" i="26"/>
  <c r="Q55" i="26"/>
  <c r="I4" i="30"/>
  <c r="I14" i="30"/>
  <c r="I23" i="30"/>
  <c r="G52" i="26"/>
  <c r="G49" i="26"/>
  <c r="G50" i="26"/>
  <c r="G51" i="26"/>
  <c r="G46" i="26"/>
  <c r="G45" i="26"/>
  <c r="G44" i="26"/>
  <c r="G43" i="26"/>
  <c r="G42" i="26"/>
  <c r="G38" i="26"/>
  <c r="G35" i="26"/>
  <c r="G34" i="26"/>
  <c r="G33" i="26"/>
  <c r="G32" i="26"/>
  <c r="G31" i="26"/>
  <c r="G30" i="26"/>
  <c r="G22" i="26"/>
  <c r="E46" i="26"/>
  <c r="E45" i="26"/>
  <c r="E44" i="26"/>
  <c r="E43" i="26"/>
  <c r="E42" i="26"/>
  <c r="E40" i="26"/>
  <c r="Q40" i="26"/>
  <c r="E39" i="26"/>
  <c r="Q39" i="26"/>
  <c r="E38" i="26"/>
  <c r="E36" i="26"/>
  <c r="Q36" i="26"/>
  <c r="E35" i="26"/>
  <c r="E34" i="26"/>
  <c r="E33" i="26"/>
  <c r="E32" i="26"/>
  <c r="E31" i="26"/>
  <c r="E30" i="26"/>
  <c r="E28" i="26"/>
  <c r="Q28" i="26"/>
  <c r="E27" i="26"/>
  <c r="Q27" i="26"/>
  <c r="E26" i="26"/>
  <c r="Q26" i="26"/>
  <c r="E25" i="26"/>
  <c r="E19" i="26"/>
  <c r="Q19" i="26"/>
  <c r="E18" i="26"/>
  <c r="Q18" i="26"/>
  <c r="E17" i="26"/>
  <c r="Q17" i="26"/>
  <c r="E16" i="26"/>
  <c r="Q16" i="26"/>
  <c r="E15" i="26"/>
  <c r="N15" i="26"/>
  <c r="N47" i="26"/>
  <c r="N25" i="26"/>
  <c r="N30" i="26"/>
  <c r="N31" i="26"/>
  <c r="N32" i="26"/>
  <c r="N33" i="26"/>
  <c r="N34" i="26"/>
  <c r="N35" i="26"/>
  <c r="L22" i="26"/>
  <c r="L25" i="26"/>
  <c r="L30" i="26"/>
  <c r="L31" i="26"/>
  <c r="L32" i="26"/>
  <c r="L33" i="26"/>
  <c r="L34" i="26"/>
  <c r="L35" i="26"/>
  <c r="L38" i="26"/>
  <c r="L42" i="26"/>
  <c r="L43" i="26"/>
  <c r="L44" i="26"/>
  <c r="L45" i="26"/>
  <c r="R45" i="26"/>
  <c r="L46" i="26"/>
  <c r="R46" i="26"/>
  <c r="J46" i="26"/>
  <c r="J45" i="26"/>
  <c r="J44" i="26"/>
  <c r="J42" i="26"/>
  <c r="J38" i="26"/>
  <c r="J35" i="26"/>
  <c r="J33" i="26"/>
  <c r="J32" i="26"/>
  <c r="J31" i="26"/>
  <c r="J30" i="26"/>
  <c r="J25" i="26"/>
  <c r="J22" i="26"/>
  <c r="J47" i="26"/>
  <c r="J15" i="26"/>
  <c r="H15" i="26"/>
  <c r="H46" i="26"/>
  <c r="H45" i="26"/>
  <c r="H44" i="26"/>
  <c r="H42" i="26"/>
  <c r="H38" i="26"/>
  <c r="H35" i="26"/>
  <c r="H33" i="26"/>
  <c r="H32" i="26"/>
  <c r="H31" i="26"/>
  <c r="H30" i="26"/>
  <c r="R30" i="26"/>
  <c r="H25" i="26"/>
  <c r="H57" i="26"/>
  <c r="R57" i="26" s="1"/>
  <c r="R58" i="26" s="1"/>
  <c r="H55" i="26"/>
  <c r="R55" i="26"/>
  <c r="H52" i="26"/>
  <c r="H53" i="26" s="1"/>
  <c r="H51" i="26"/>
  <c r="H50" i="26"/>
  <c r="F17" i="26"/>
  <c r="R17" i="26"/>
  <c r="F18" i="26"/>
  <c r="F19" i="26"/>
  <c r="R19" i="26"/>
  <c r="F15" i="26"/>
  <c r="F44" i="26"/>
  <c r="F46" i="26"/>
  <c r="F42" i="26"/>
  <c r="F39" i="26"/>
  <c r="R39" i="26"/>
  <c r="F38" i="26"/>
  <c r="F35" i="26"/>
  <c r="F36" i="26"/>
  <c r="R36" i="26"/>
  <c r="F30" i="26"/>
  <c r="F31" i="26"/>
  <c r="F33" i="26"/>
  <c r="F34" i="26"/>
  <c r="F26" i="26"/>
  <c r="R26" i="26"/>
  <c r="F27" i="26"/>
  <c r="R27" i="26"/>
  <c r="F28" i="26"/>
  <c r="R28" i="26" s="1"/>
  <c r="R29" i="26" s="1"/>
  <c r="G56" i="34"/>
  <c r="P45" i="33"/>
  <c r="O45" i="33"/>
  <c r="L19" i="30"/>
  <c r="L22" i="30"/>
  <c r="P29" i="33"/>
  <c r="O29" i="33"/>
  <c r="L13" i="30"/>
  <c r="P19" i="33"/>
  <c r="O19" i="33"/>
  <c r="L11" i="30"/>
  <c r="M11" i="30"/>
  <c r="I6" i="25"/>
  <c r="R6" i="5"/>
  <c r="Q6" i="5"/>
  <c r="I5" i="5"/>
  <c r="F5" i="5"/>
  <c r="J5" i="5"/>
  <c r="L5" i="5"/>
  <c r="O5" i="5"/>
  <c r="N5" i="5"/>
  <c r="Q5" i="5"/>
  <c r="Q7" i="5"/>
  <c r="H5" i="5"/>
  <c r="V2" i="6"/>
  <c r="D1" i="6"/>
  <c r="C2" i="6"/>
  <c r="I2" i="6"/>
  <c r="M2" i="6"/>
  <c r="F8" i="5"/>
  <c r="F23" i="6"/>
  <c r="E24" i="5"/>
  <c r="Q11" i="5"/>
  <c r="G12" i="5"/>
  <c r="D18" i="5"/>
  <c r="K13" i="5"/>
  <c r="N13" i="5"/>
  <c r="A1" i="5"/>
  <c r="E18" i="5"/>
  <c r="K16" i="5"/>
  <c r="K18" i="5"/>
  <c r="M18" i="5"/>
  <c r="I8" i="5"/>
  <c r="I22" i="5" s="1"/>
  <c r="I32" i="5" s="1"/>
  <c r="A1" i="8"/>
  <c r="A1" i="11"/>
  <c r="A1" i="9"/>
  <c r="A1" i="7"/>
  <c r="A1" i="6"/>
  <c r="I28" i="25"/>
  <c r="I27" i="25"/>
  <c r="I26" i="25"/>
  <c r="I25" i="25"/>
  <c r="I24" i="25"/>
  <c r="I23" i="25"/>
  <c r="I22" i="25"/>
  <c r="I21" i="25"/>
  <c r="I18" i="25"/>
  <c r="I17" i="25"/>
  <c r="I16" i="25"/>
  <c r="I15" i="25"/>
  <c r="I12" i="25"/>
  <c r="I11" i="25"/>
  <c r="I10" i="25"/>
  <c r="I9" i="25"/>
  <c r="F3" i="25"/>
  <c r="L3" i="25"/>
  <c r="I30" i="5"/>
  <c r="E26" i="5"/>
  <c r="O26" i="5"/>
  <c r="I14" i="5"/>
  <c r="K14" i="5"/>
  <c r="K20" i="5"/>
  <c r="J18" i="5"/>
  <c r="I18" i="5"/>
  <c r="H30" i="5"/>
  <c r="H31" i="5"/>
  <c r="J14" i="5"/>
  <c r="Q14" i="5"/>
  <c r="L18" i="5"/>
  <c r="H18" i="5"/>
  <c r="Q19" i="5"/>
  <c r="F16" i="5"/>
  <c r="N21" i="5"/>
  <c r="N20" i="5"/>
  <c r="D20" i="5"/>
  <c r="J27" i="5"/>
  <c r="P2" i="5"/>
  <c r="I12" i="5"/>
  <c r="G31" i="5"/>
  <c r="L2" i="5"/>
  <c r="I2" i="5"/>
  <c r="F2" i="5"/>
  <c r="B2" i="5"/>
  <c r="R36" i="6"/>
  <c r="H10" i="5"/>
  <c r="Q36" i="6"/>
  <c r="F12" i="5"/>
  <c r="J12" i="5"/>
  <c r="J26" i="5"/>
  <c r="J2" i="7"/>
  <c r="W2" i="7"/>
  <c r="N2" i="7"/>
  <c r="D2" i="7"/>
  <c r="Q2" i="7"/>
  <c r="O1" i="7"/>
  <c r="E1" i="7"/>
  <c r="I2" i="11"/>
  <c r="V2" i="11"/>
  <c r="E1" i="11"/>
  <c r="M2" i="11"/>
  <c r="C2" i="11"/>
  <c r="P2" i="11"/>
  <c r="N1" i="11"/>
  <c r="D8" i="5"/>
  <c r="H8" i="5"/>
  <c r="H12" i="5"/>
  <c r="J20" i="5"/>
  <c r="L16" i="5"/>
  <c r="D23" i="5"/>
  <c r="D28" i="5"/>
  <c r="L30" i="5"/>
  <c r="I2" i="8"/>
  <c r="V2" i="8"/>
  <c r="E1" i="8"/>
  <c r="M2" i="8"/>
  <c r="C2" i="8"/>
  <c r="P2" i="8"/>
  <c r="N1" i="8"/>
  <c r="P2" i="6"/>
  <c r="N1" i="6"/>
  <c r="I2" i="9"/>
  <c r="V2" i="9"/>
  <c r="M2" i="9"/>
  <c r="C2" i="9"/>
  <c r="P2" i="9"/>
  <c r="N1" i="9"/>
  <c r="D1" i="9"/>
  <c r="D26" i="5"/>
  <c r="G8" i="5"/>
  <c r="J47" i="33"/>
  <c r="J51" i="33" s="1"/>
  <c r="R47" i="33"/>
  <c r="F47" i="34"/>
  <c r="F41" i="34" s="1"/>
  <c r="J64" i="34"/>
  <c r="F15" i="34"/>
  <c r="F17" i="34" s="1"/>
  <c r="F32" i="32"/>
  <c r="F35" i="32"/>
  <c r="H36" i="28"/>
  <c r="R36" i="28"/>
  <c r="I10" i="5"/>
  <c r="G10" i="5"/>
  <c r="F18" i="28"/>
  <c r="F25" i="27"/>
  <c r="R25" i="27"/>
  <c r="F16" i="27"/>
  <c r="R16" i="27"/>
  <c r="H49" i="26"/>
  <c r="H22" i="26"/>
  <c r="R41" i="34"/>
  <c r="R45" i="34"/>
  <c r="N44" i="34"/>
  <c r="F45" i="34"/>
  <c r="J42" i="34"/>
  <c r="J46" i="34"/>
  <c r="J43" i="34"/>
  <c r="O20" i="5"/>
  <c r="C20" i="5"/>
  <c r="E28" i="5"/>
  <c r="F46" i="31"/>
  <c r="R46" i="31"/>
  <c r="N35" i="27"/>
  <c r="N28" i="5"/>
  <c r="Q38" i="32"/>
  <c r="F13" i="5"/>
  <c r="K27" i="5"/>
  <c r="D27" i="5"/>
  <c r="F14" i="5"/>
  <c r="R38" i="32"/>
  <c r="J8" i="5"/>
  <c r="D24" i="5"/>
  <c r="R11" i="5"/>
  <c r="F10" i="5"/>
  <c r="Q33" i="27"/>
  <c r="R50" i="33"/>
  <c r="R31" i="33"/>
  <c r="R34" i="33" s="1"/>
  <c r="F11" i="30"/>
  <c r="I51" i="33"/>
  <c r="F19" i="30"/>
  <c r="F22" i="30"/>
  <c r="Q49" i="33"/>
  <c r="E30" i="5"/>
  <c r="M58" i="33"/>
  <c r="Q50" i="33"/>
  <c r="M24" i="33"/>
  <c r="K11" i="30"/>
  <c r="R21" i="33"/>
  <c r="R24" i="33" s="1"/>
  <c r="Q57" i="33"/>
  <c r="N34" i="33"/>
  <c r="Q31" i="33"/>
  <c r="Q34" i="33"/>
  <c r="K34" i="33"/>
  <c r="N51" i="33"/>
  <c r="Q21" i="33"/>
  <c r="H19" i="33"/>
  <c r="K24" i="33"/>
  <c r="J30" i="5"/>
  <c r="J31" i="5"/>
  <c r="Q22" i="33"/>
  <c r="Q55" i="31"/>
  <c r="Q56" i="31"/>
  <c r="Q23" i="32"/>
  <c r="F17" i="30"/>
  <c r="Q24" i="33"/>
  <c r="R29" i="5"/>
  <c r="Q23" i="34"/>
  <c r="R53" i="34"/>
  <c r="Q29" i="5"/>
  <c r="F25" i="34"/>
  <c r="Q35" i="34"/>
  <c r="K50" i="31"/>
  <c r="C18" i="30"/>
  <c r="Q34" i="32"/>
  <c r="Q35" i="32"/>
  <c r="F18" i="30"/>
  <c r="K50" i="32"/>
  <c r="C16" i="30"/>
  <c r="R48" i="31"/>
  <c r="K35" i="32"/>
  <c r="C8" i="30"/>
  <c r="R31" i="32"/>
  <c r="Q50" i="31"/>
  <c r="E50" i="31"/>
  <c r="B18" i="30"/>
  <c r="E35" i="32"/>
  <c r="B8" i="30"/>
  <c r="M26" i="34"/>
  <c r="G12" i="30"/>
  <c r="I65" i="34"/>
  <c r="F20" i="30"/>
  <c r="D12" i="5"/>
  <c r="E23" i="31"/>
  <c r="B9" i="30"/>
  <c r="Q17" i="32"/>
  <c r="Q32" i="31"/>
  <c r="Q34" i="31"/>
  <c r="N26" i="5"/>
  <c r="R32" i="31"/>
  <c r="E34" i="31"/>
  <c r="B17" i="30"/>
  <c r="F23" i="31"/>
  <c r="R18" i="32"/>
  <c r="L34" i="31"/>
  <c r="L23" i="31"/>
  <c r="Q9" i="5"/>
  <c r="K21" i="32"/>
  <c r="C6" i="30"/>
  <c r="K23" i="31"/>
  <c r="C9" i="30"/>
  <c r="Q24" i="32"/>
  <c r="R17" i="32"/>
  <c r="E21" i="32"/>
  <c r="B6" i="30"/>
  <c r="J10" i="30"/>
  <c r="Q23" i="31"/>
  <c r="Q16" i="32"/>
  <c r="Q21" i="32"/>
  <c r="F10" i="30"/>
  <c r="C11" i="7"/>
  <c r="M29" i="32"/>
  <c r="J6" i="30"/>
  <c r="R22" i="31"/>
  <c r="R20" i="31"/>
  <c r="M51" i="33"/>
  <c r="K19" i="30"/>
  <c r="I34" i="33"/>
  <c r="E45" i="33"/>
  <c r="B19" i="30"/>
  <c r="N24" i="33"/>
  <c r="I31" i="5"/>
  <c r="Q33" i="33"/>
  <c r="L31" i="5"/>
  <c r="L32" i="5" s="1"/>
  <c r="R20" i="34"/>
  <c r="Q20" i="34"/>
  <c r="Q64" i="34"/>
  <c r="P26" i="34"/>
  <c r="B13" i="11"/>
  <c r="Q21" i="34"/>
  <c r="K56" i="34"/>
  <c r="C20" i="30"/>
  <c r="Q61" i="34"/>
  <c r="E17" i="34"/>
  <c r="F56" i="34"/>
  <c r="Q55" i="34"/>
  <c r="R21" i="34"/>
  <c r="R22" i="34" s="1"/>
  <c r="Q24" i="34"/>
  <c r="Q25" i="34"/>
  <c r="Q16" i="34"/>
  <c r="H37" i="34"/>
  <c r="R64" i="34"/>
  <c r="Q51" i="34"/>
  <c r="Q53" i="34"/>
  <c r="Q52" i="34"/>
  <c r="G37" i="34"/>
  <c r="F12" i="30"/>
  <c r="I26" i="34"/>
  <c r="D12" i="30"/>
  <c r="B29" i="5"/>
  <c r="G65" i="34"/>
  <c r="R51" i="34"/>
  <c r="K26" i="34"/>
  <c r="E12" i="30"/>
  <c r="Q30" i="34"/>
  <c r="O26" i="34"/>
  <c r="H12" i="30"/>
  <c r="Q22" i="34"/>
  <c r="Q65" i="34"/>
  <c r="N55" i="32"/>
  <c r="R48" i="33"/>
  <c r="R51" i="33" s="1"/>
  <c r="J26" i="28"/>
  <c r="K26" i="28"/>
  <c r="I26" i="28"/>
  <c r="L26" i="28"/>
  <c r="R28" i="27"/>
  <c r="M26" i="28"/>
  <c r="C5" i="30"/>
  <c r="R39" i="27"/>
  <c r="R20" i="27"/>
  <c r="F17" i="28"/>
  <c r="G58" i="26"/>
  <c r="J4" i="30"/>
  <c r="K29" i="33"/>
  <c r="C13" i="30"/>
  <c r="B18" i="5"/>
  <c r="G19" i="33"/>
  <c r="D11" i="30"/>
  <c r="B20" i="8"/>
  <c r="Q19" i="33"/>
  <c r="D16" i="5"/>
  <c r="B16" i="5"/>
  <c r="Q51" i="33"/>
  <c r="M19" i="30"/>
  <c r="B15" i="8"/>
  <c r="Q45" i="33"/>
  <c r="D30" i="5"/>
  <c r="B30" i="5"/>
  <c r="E41" i="34"/>
  <c r="Q48" i="34"/>
  <c r="K12" i="30"/>
  <c r="Q37" i="34"/>
  <c r="B30" i="11"/>
  <c r="B14" i="5"/>
  <c r="E26" i="34"/>
  <c r="B12" i="30"/>
  <c r="Q56" i="34"/>
  <c r="E56" i="34"/>
  <c r="B20" i="30"/>
  <c r="M20" i="30"/>
  <c r="M55" i="32"/>
  <c r="J16" i="30"/>
  <c r="Q55" i="32"/>
  <c r="B28" i="5"/>
  <c r="Q50" i="32"/>
  <c r="E50" i="32"/>
  <c r="B16" i="30"/>
  <c r="M43" i="32"/>
  <c r="J8" i="30"/>
  <c r="Q43" i="32"/>
  <c r="B20" i="5"/>
  <c r="M8" i="30"/>
  <c r="M18" i="30"/>
  <c r="B27" i="5"/>
  <c r="N31" i="5"/>
  <c r="Q29" i="32"/>
  <c r="C23" i="7"/>
  <c r="B13" i="5"/>
  <c r="M6" i="30"/>
  <c r="Q42" i="31"/>
  <c r="M42" i="31"/>
  <c r="J17" i="30"/>
  <c r="M29" i="31"/>
  <c r="J9" i="30"/>
  <c r="M9" i="30"/>
  <c r="Q26" i="31"/>
  <c r="Q29" i="31"/>
  <c r="C16" i="7"/>
  <c r="Q15" i="31"/>
  <c r="B12" i="5"/>
  <c r="M10" i="30"/>
  <c r="C7" i="7"/>
  <c r="Q57" i="28"/>
  <c r="Q28" i="27"/>
  <c r="E17" i="28"/>
  <c r="N40" i="27"/>
  <c r="Q34" i="27"/>
  <c r="G29" i="27"/>
  <c r="D7" i="30"/>
  <c r="G33" i="28"/>
  <c r="F5" i="30"/>
  <c r="Q39" i="27"/>
  <c r="Q40" i="27"/>
  <c r="R15" i="27"/>
  <c r="R21" i="27" s="1"/>
  <c r="H35" i="27"/>
  <c r="R35" i="27" s="1"/>
  <c r="N29" i="27"/>
  <c r="R17" i="27"/>
  <c r="Q23" i="27"/>
  <c r="Q30" i="28"/>
  <c r="M40" i="27"/>
  <c r="C21" i="30"/>
  <c r="R37" i="27"/>
  <c r="R15" i="28"/>
  <c r="Q31" i="5"/>
  <c r="B23" i="6"/>
  <c r="B24" i="5"/>
  <c r="M29" i="27"/>
  <c r="C7" i="30"/>
  <c r="J29" i="27"/>
  <c r="I29" i="27"/>
  <c r="E7" i="30"/>
  <c r="Q32" i="27"/>
  <c r="G57" i="28"/>
  <c r="J5" i="30"/>
  <c r="K32" i="28"/>
  <c r="R20" i="28"/>
  <c r="G32" i="28"/>
  <c r="R34" i="27"/>
  <c r="R19" i="27"/>
  <c r="G35" i="27"/>
  <c r="F7" i="30"/>
  <c r="Q31" i="28"/>
  <c r="R18" i="28"/>
  <c r="L22" i="5"/>
  <c r="M21" i="27"/>
  <c r="C15" i="30" s="1"/>
  <c r="F21" i="27"/>
  <c r="K33" i="28"/>
  <c r="E21" i="27"/>
  <c r="B15" i="30"/>
  <c r="R23" i="27"/>
  <c r="K29" i="27"/>
  <c r="G7" i="30"/>
  <c r="N21" i="27"/>
  <c r="K7" i="30"/>
  <c r="D5" i="30"/>
  <c r="J22" i="5"/>
  <c r="J32" i="5"/>
  <c r="E5" i="30"/>
  <c r="F22" i="5"/>
  <c r="F32" i="5"/>
  <c r="R16" i="28"/>
  <c r="F18" i="27"/>
  <c r="H22" i="5"/>
  <c r="H32" i="5"/>
  <c r="H29" i="27"/>
  <c r="E18" i="27"/>
  <c r="E40" i="27"/>
  <c r="B21" i="30"/>
  <c r="Q24" i="27"/>
  <c r="B8" i="5"/>
  <c r="E29" i="27"/>
  <c r="B7" i="30"/>
  <c r="Q25" i="27"/>
  <c r="B10" i="6"/>
  <c r="B23" i="5"/>
  <c r="F24" i="26"/>
  <c r="B27" i="4"/>
  <c r="E24" i="26"/>
  <c r="Q22" i="26"/>
  <c r="Q24" i="26"/>
  <c r="R52" i="26"/>
  <c r="R51" i="26"/>
  <c r="Q49" i="26"/>
  <c r="Q22" i="5"/>
  <c r="Q50" i="26"/>
  <c r="Q33" i="26"/>
  <c r="I47" i="26"/>
  <c r="E4" i="30"/>
  <c r="K47" i="26"/>
  <c r="G4" i="30"/>
  <c r="M47" i="26"/>
  <c r="H4" i="30"/>
  <c r="H14" i="30"/>
  <c r="H23" i="30"/>
  <c r="D4" i="30"/>
  <c r="D14" i="30"/>
  <c r="D23" i="30"/>
  <c r="Q51" i="26"/>
  <c r="Q35" i="26"/>
  <c r="Q37" i="26"/>
  <c r="E41" i="26"/>
  <c r="F37" i="26"/>
  <c r="R42" i="26"/>
  <c r="Q45" i="26"/>
  <c r="Q43" i="26"/>
  <c r="R50" i="26"/>
  <c r="Q15" i="26"/>
  <c r="Q20" i="26"/>
  <c r="Q42" i="26"/>
  <c r="Q38" i="26"/>
  <c r="Q41" i="26"/>
  <c r="Q31" i="26"/>
  <c r="Q30" i="26"/>
  <c r="Q32" i="26"/>
  <c r="Q44" i="26"/>
  <c r="Q52" i="26"/>
  <c r="Q34" i="26"/>
  <c r="H58" i="26"/>
  <c r="Q46" i="26"/>
  <c r="R44" i="26"/>
  <c r="I53" i="26"/>
  <c r="K4" i="30"/>
  <c r="Q25" i="26"/>
  <c r="Q29" i="26"/>
  <c r="E37" i="26"/>
  <c r="R18" i="26"/>
  <c r="E20" i="26"/>
  <c r="E29" i="26"/>
  <c r="G53" i="26"/>
  <c r="F4" i="30"/>
  <c r="D31" i="5"/>
  <c r="B31" i="5"/>
  <c r="M12" i="30"/>
  <c r="Q26" i="34"/>
  <c r="M16" i="30"/>
  <c r="J14" i="30"/>
  <c r="Q32" i="5"/>
  <c r="M21" i="30"/>
  <c r="C14" i="30"/>
  <c r="G5" i="30"/>
  <c r="G14" i="30"/>
  <c r="G23" i="30"/>
  <c r="Q32" i="28"/>
  <c r="Q35" i="27"/>
  <c r="Q33" i="28"/>
  <c r="K14" i="30"/>
  <c r="K23" i="30"/>
  <c r="M7" i="30"/>
  <c r="E14" i="30"/>
  <c r="E23" i="30"/>
  <c r="F14" i="30"/>
  <c r="F23" i="30"/>
  <c r="B22" i="30"/>
  <c r="Q29" i="27"/>
  <c r="D5" i="5"/>
  <c r="B5" i="5"/>
  <c r="B4" i="30"/>
  <c r="Q53" i="26"/>
  <c r="D10" i="5"/>
  <c r="B10" i="5"/>
  <c r="Y36" i="6"/>
  <c r="N10" i="5"/>
  <c r="C6" i="25"/>
  <c r="I29" i="25"/>
  <c r="N22" i="5"/>
  <c r="B36" i="6"/>
  <c r="N32" i="5"/>
  <c r="B5" i="30"/>
  <c r="M5" i="30"/>
  <c r="L14" i="30"/>
  <c r="L23" i="30"/>
  <c r="Q47" i="26"/>
  <c r="R29" i="33"/>
  <c r="F29" i="33"/>
  <c r="R16" i="33"/>
  <c r="E29" i="33"/>
  <c r="B13" i="30"/>
  <c r="M13" i="30"/>
  <c r="R18" i="33"/>
  <c r="R19" i="33"/>
  <c r="S3" i="8"/>
  <c r="F19" i="33"/>
  <c r="R42" i="33"/>
  <c r="F45" i="33"/>
  <c r="R38" i="33"/>
  <c r="R45" i="33" s="1"/>
  <c r="L45" i="33"/>
  <c r="R58" i="33"/>
  <c r="M31" i="5"/>
  <c r="R15" i="34"/>
  <c r="J26" i="34"/>
  <c r="R16" i="34"/>
  <c r="L26" i="34"/>
  <c r="R37" i="34"/>
  <c r="R52" i="34"/>
  <c r="H65" i="34"/>
  <c r="R61" i="34"/>
  <c r="L56" i="34"/>
  <c r="R45" i="32"/>
  <c r="R50" i="32"/>
  <c r="F50" i="32"/>
  <c r="L35" i="32"/>
  <c r="R32" i="32"/>
  <c r="R35" i="32" s="1"/>
  <c r="L50" i="31"/>
  <c r="R47" i="31"/>
  <c r="F50" i="31"/>
  <c r="R20" i="32"/>
  <c r="L21" i="32"/>
  <c r="R21" i="32"/>
  <c r="F21" i="32"/>
  <c r="R34" i="31"/>
  <c r="F34" i="31"/>
  <c r="M17" i="30"/>
  <c r="J22" i="30"/>
  <c r="R23" i="31"/>
  <c r="T3" i="7"/>
  <c r="R24" i="28"/>
  <c r="N26" i="28"/>
  <c r="R30" i="28"/>
  <c r="H32" i="28"/>
  <c r="R31" i="28"/>
  <c r="R33" i="28"/>
  <c r="R32" i="28"/>
  <c r="L33" i="28"/>
  <c r="K22" i="5"/>
  <c r="R21" i="28"/>
  <c r="R19" i="28"/>
  <c r="R17" i="28"/>
  <c r="F36" i="6"/>
  <c r="E10" i="5"/>
  <c r="R25" i="28"/>
  <c r="D22" i="5"/>
  <c r="F26" i="28"/>
  <c r="R40" i="27"/>
  <c r="C24" i="5"/>
  <c r="F40" i="27"/>
  <c r="F29" i="27"/>
  <c r="R32" i="27"/>
  <c r="R33" i="27"/>
  <c r="J35" i="27"/>
  <c r="M22" i="5"/>
  <c r="R26" i="27"/>
  <c r="E23" i="5"/>
  <c r="R15" i="26"/>
  <c r="L47" i="26"/>
  <c r="R25" i="26"/>
  <c r="R22" i="26"/>
  <c r="R24" i="26"/>
  <c r="H47" i="26"/>
  <c r="F41" i="26"/>
  <c r="R31" i="26"/>
  <c r="F20" i="26"/>
  <c r="R20" i="26"/>
  <c r="R49" i="26"/>
  <c r="R53" i="26"/>
  <c r="R35" i="26"/>
  <c r="R37" i="26"/>
  <c r="R32" i="26"/>
  <c r="R43" i="26"/>
  <c r="R33" i="26"/>
  <c r="R34" i="26"/>
  <c r="M4" i="30"/>
  <c r="R38" i="26"/>
  <c r="R41" i="26"/>
  <c r="F29" i="26"/>
  <c r="B14" i="30"/>
  <c r="J23" i="30"/>
  <c r="R26" i="28"/>
  <c r="B22" i="5"/>
  <c r="B32" i="5"/>
  <c r="D32" i="5"/>
  <c r="C23" i="5"/>
  <c r="F47" i="26"/>
  <c r="B23" i="30"/>
  <c r="M14" i="30"/>
  <c r="N42" i="31"/>
  <c r="R39" i="31"/>
  <c r="R42" i="31"/>
  <c r="N29" i="32"/>
  <c r="R29" i="32"/>
  <c r="S3" i="9"/>
  <c r="R55" i="32"/>
  <c r="K29" i="25"/>
  <c r="N3" i="25" s="1"/>
  <c r="O27" i="5"/>
  <c r="C26" i="5"/>
  <c r="N29" i="31"/>
  <c r="R26" i="31"/>
  <c r="R29" i="31"/>
  <c r="C12" i="5"/>
  <c r="O31" i="5"/>
  <c r="S3" i="11" l="1"/>
  <c r="N26" i="34"/>
  <c r="R17" i="34"/>
  <c r="F26" i="34"/>
  <c r="R26" i="34" s="1"/>
  <c r="R56" i="34"/>
  <c r="M32" i="5"/>
  <c r="A8" i="33"/>
  <c r="C14" i="5"/>
  <c r="R24" i="34"/>
  <c r="R25" i="34" s="1"/>
  <c r="R22" i="5"/>
  <c r="H31" i="34"/>
  <c r="R31" i="34" s="1"/>
  <c r="R48" i="34"/>
  <c r="J39" i="34"/>
  <c r="R65" i="34"/>
  <c r="C29" i="5"/>
  <c r="K31" i="5"/>
  <c r="K32" i="5" s="1"/>
  <c r="R39" i="32"/>
  <c r="R43" i="32" s="1"/>
  <c r="A8" i="32" s="1"/>
  <c r="N56" i="31"/>
  <c r="R31" i="5"/>
  <c r="C27" i="5"/>
  <c r="R50" i="31"/>
  <c r="A8" i="31" s="1"/>
  <c r="R29" i="27"/>
  <c r="C8" i="5"/>
  <c r="A8" i="27"/>
  <c r="R56" i="28"/>
  <c r="R57" i="28" s="1"/>
  <c r="A8" i="28" s="1"/>
  <c r="H57" i="28"/>
  <c r="O10" i="5"/>
  <c r="S3" i="6"/>
  <c r="R47" i="26"/>
  <c r="A8" i="26" s="1"/>
  <c r="S3" i="4"/>
  <c r="E5" i="5"/>
  <c r="C22" i="30"/>
  <c r="M15" i="30"/>
  <c r="R32" i="5" l="1"/>
  <c r="C31" i="5"/>
  <c r="A8" i="34"/>
  <c r="C7" i="26" s="1"/>
  <c r="S1" i="4"/>
  <c r="S1" i="6" s="1"/>
  <c r="C10" i="5"/>
  <c r="O22" i="5"/>
  <c r="O32" i="5" s="1"/>
  <c r="E22" i="5"/>
  <c r="C5" i="5"/>
  <c r="C23" i="30"/>
  <c r="M23" i="30" s="1"/>
  <c r="M22" i="30"/>
  <c r="C7" i="34" l="1"/>
  <c r="C7" i="28"/>
  <c r="C7" i="33"/>
  <c r="C7" i="27"/>
  <c r="C7" i="32"/>
  <c r="C7" i="31"/>
  <c r="S1" i="8"/>
  <c r="S1" i="11"/>
  <c r="T1" i="7"/>
  <c r="S1" i="9"/>
  <c r="M57" i="32"/>
  <c r="M58" i="31"/>
  <c r="J35" i="28"/>
  <c r="J56" i="26"/>
  <c r="E32" i="5"/>
  <c r="C22" i="5"/>
  <c r="C32" i="5" s="1"/>
  <c r="M2" i="5" s="1"/>
</calcChain>
</file>

<file path=xl/sharedStrings.xml><?xml version="1.0" encoding="utf-8"?>
<sst xmlns="http://schemas.openxmlformats.org/spreadsheetml/2006/main" count="2263" uniqueCount="1034">
  <si>
    <t>市野沢</t>
    <rPh sb="0" eb="1">
      <t>シ</t>
    </rPh>
    <rPh sb="1" eb="2">
      <t>ノ</t>
    </rPh>
    <rPh sb="2" eb="3">
      <t>サワ</t>
    </rPh>
    <phoneticPr fontId="9"/>
  </si>
  <si>
    <t>島守</t>
    <rPh sb="0" eb="1">
      <t>シマ</t>
    </rPh>
    <rPh sb="1" eb="2">
      <t>モリ</t>
    </rPh>
    <phoneticPr fontId="9"/>
  </si>
  <si>
    <t>金木</t>
    <rPh sb="0" eb="2">
      <t>カネキ</t>
    </rPh>
    <phoneticPr fontId="9"/>
  </si>
  <si>
    <t>市浦</t>
    <rPh sb="0" eb="1">
      <t>イチ</t>
    </rPh>
    <rPh sb="1" eb="2">
      <t>ウラ</t>
    </rPh>
    <phoneticPr fontId="9"/>
  </si>
  <si>
    <t>中泊</t>
    <rPh sb="0" eb="1">
      <t>ジュウ</t>
    </rPh>
    <rPh sb="1" eb="2">
      <t>ハク</t>
    </rPh>
    <phoneticPr fontId="9"/>
  </si>
  <si>
    <t>富田</t>
    <rPh sb="0" eb="2">
      <t>トミタ</t>
    </rPh>
    <phoneticPr fontId="2"/>
  </si>
  <si>
    <t>下町</t>
    <rPh sb="0" eb="2">
      <t>シタマチ</t>
    </rPh>
    <phoneticPr fontId="2"/>
  </si>
  <si>
    <t>桔梗野</t>
    <rPh sb="0" eb="2">
      <t>キキョウ</t>
    </rPh>
    <rPh sb="2" eb="3">
      <t>ノ</t>
    </rPh>
    <phoneticPr fontId="2"/>
  </si>
  <si>
    <t>城東</t>
    <rPh sb="0" eb="1">
      <t>シロ</t>
    </rPh>
    <rPh sb="1" eb="2">
      <t>ヒガシ</t>
    </rPh>
    <phoneticPr fontId="2"/>
  </si>
  <si>
    <t>西部</t>
    <rPh sb="0" eb="2">
      <t>セイブ</t>
    </rPh>
    <phoneticPr fontId="2"/>
  </si>
  <si>
    <t>桜ヶ丘</t>
    <rPh sb="0" eb="3">
      <t>サクラガオカ</t>
    </rPh>
    <phoneticPr fontId="2"/>
  </si>
  <si>
    <t>小沢</t>
    <rPh sb="0" eb="2">
      <t>オザワ</t>
    </rPh>
    <phoneticPr fontId="2"/>
  </si>
  <si>
    <t>北部</t>
    <rPh sb="0" eb="2">
      <t>ホクブ</t>
    </rPh>
    <phoneticPr fontId="2"/>
  </si>
  <si>
    <t>南部</t>
    <rPh sb="0" eb="2">
      <t>ナンブ</t>
    </rPh>
    <phoneticPr fontId="2"/>
  </si>
  <si>
    <t>石川</t>
    <rPh sb="0" eb="2">
      <t>イシカワ</t>
    </rPh>
    <phoneticPr fontId="2"/>
  </si>
  <si>
    <t>国吉</t>
    <rPh sb="0" eb="1">
      <t>クニ</t>
    </rPh>
    <rPh sb="1" eb="2">
      <t>キチ</t>
    </rPh>
    <phoneticPr fontId="2"/>
  </si>
  <si>
    <t>高杉</t>
    <rPh sb="0" eb="2">
      <t>タカスギ</t>
    </rPh>
    <phoneticPr fontId="2"/>
  </si>
  <si>
    <t>裾野</t>
    <rPh sb="0" eb="1">
      <t>スソ</t>
    </rPh>
    <rPh sb="1" eb="2">
      <t>ノ</t>
    </rPh>
    <phoneticPr fontId="2"/>
  </si>
  <si>
    <t>五所川原市</t>
    <rPh sb="0" eb="4">
      <t>ゴショガワラ</t>
    </rPh>
    <rPh sb="4" eb="5">
      <t>シ</t>
    </rPh>
    <phoneticPr fontId="2"/>
  </si>
  <si>
    <t>青森市</t>
    <rPh sb="0" eb="2">
      <t>アオモリ</t>
    </rPh>
    <rPh sb="2" eb="3">
      <t>シ</t>
    </rPh>
    <phoneticPr fontId="2"/>
  </si>
  <si>
    <t>つがる市</t>
    <rPh sb="3" eb="4">
      <t>シ</t>
    </rPh>
    <phoneticPr fontId="2"/>
  </si>
  <si>
    <t>03</t>
    <phoneticPr fontId="2"/>
  </si>
  <si>
    <t>陸奥新報</t>
    <rPh sb="0" eb="2">
      <t>ムツ</t>
    </rPh>
    <rPh sb="2" eb="4">
      <t>シンポウ</t>
    </rPh>
    <phoneticPr fontId="3"/>
  </si>
  <si>
    <t>東奥日報</t>
    <rPh sb="0" eb="1">
      <t>ヒガシ</t>
    </rPh>
    <rPh sb="1" eb="2">
      <t>オク</t>
    </rPh>
    <rPh sb="2" eb="4">
      <t>ニッポウ</t>
    </rPh>
    <phoneticPr fontId="3"/>
  </si>
  <si>
    <t>デーリー東北</t>
    <rPh sb="4" eb="6">
      <t>トウホク</t>
    </rPh>
    <phoneticPr fontId="3"/>
  </si>
  <si>
    <t>中央紙</t>
    <rPh sb="0" eb="2">
      <t>チュウオウ</t>
    </rPh>
    <rPh sb="2" eb="3">
      <t>シ</t>
    </rPh>
    <phoneticPr fontId="3"/>
  </si>
  <si>
    <t>02</t>
    <phoneticPr fontId="2"/>
  </si>
  <si>
    <t>河北</t>
    <rPh sb="0" eb="2">
      <t>カホク</t>
    </rPh>
    <phoneticPr fontId="4"/>
  </si>
  <si>
    <t>中津軽郡　西目屋</t>
    <rPh sb="0" eb="1">
      <t>ナカ</t>
    </rPh>
    <rPh sb="1" eb="3">
      <t>ツガル</t>
    </rPh>
    <rPh sb="3" eb="4">
      <t>グン</t>
    </rPh>
    <rPh sb="5" eb="6">
      <t>ニシ</t>
    </rPh>
    <rPh sb="6" eb="7">
      <t>メ</t>
    </rPh>
    <rPh sb="7" eb="8">
      <t>ヤ</t>
    </rPh>
    <phoneticPr fontId="2"/>
  </si>
  <si>
    <t>下長</t>
    <rPh sb="0" eb="1">
      <t>シタ</t>
    </rPh>
    <rPh sb="1" eb="2">
      <t>チョウ</t>
    </rPh>
    <phoneticPr fontId="9"/>
  </si>
  <si>
    <t>中央</t>
    <rPh sb="0" eb="2">
      <t>チュウオウ</t>
    </rPh>
    <phoneticPr fontId="2"/>
  </si>
  <si>
    <t>他紙</t>
    <rPh sb="0" eb="2">
      <t>タシ</t>
    </rPh>
    <phoneticPr fontId="2"/>
  </si>
  <si>
    <t>陸奥 弘前市</t>
    <rPh sb="0" eb="2">
      <t>ムツ</t>
    </rPh>
    <rPh sb="3" eb="6">
      <t>ヒロサキシ</t>
    </rPh>
    <phoneticPr fontId="9"/>
  </si>
  <si>
    <t>五所川原</t>
    <rPh sb="0" eb="4">
      <t>ゴショガワラ</t>
    </rPh>
    <phoneticPr fontId="2"/>
  </si>
  <si>
    <t>金木</t>
    <rPh sb="0" eb="2">
      <t>カネキ</t>
    </rPh>
    <phoneticPr fontId="2"/>
  </si>
  <si>
    <t>市浦</t>
    <rPh sb="0" eb="1">
      <t>シ</t>
    </rPh>
    <rPh sb="1" eb="2">
      <t>ウラ</t>
    </rPh>
    <phoneticPr fontId="2"/>
  </si>
  <si>
    <t>北津軽郡</t>
    <rPh sb="0" eb="1">
      <t>キタ</t>
    </rPh>
    <rPh sb="1" eb="3">
      <t>ツガル</t>
    </rPh>
    <rPh sb="3" eb="4">
      <t>グン</t>
    </rPh>
    <phoneticPr fontId="2"/>
  </si>
  <si>
    <t>鶴田</t>
    <rPh sb="0" eb="1">
      <t>ツル</t>
    </rPh>
    <rPh sb="1" eb="2">
      <t>タ</t>
    </rPh>
    <phoneticPr fontId="2"/>
  </si>
  <si>
    <t>西津軽郡</t>
    <rPh sb="0" eb="1">
      <t>ニシ</t>
    </rPh>
    <rPh sb="1" eb="3">
      <t>ツガル</t>
    </rPh>
    <rPh sb="3" eb="4">
      <t>グン</t>
    </rPh>
    <phoneticPr fontId="2"/>
  </si>
  <si>
    <t>合</t>
    <rPh sb="0" eb="1">
      <t>ゴウ</t>
    </rPh>
    <phoneticPr fontId="9"/>
  </si>
  <si>
    <t>鯵ヶ沢</t>
    <rPh sb="0" eb="1">
      <t>アジ</t>
    </rPh>
    <rPh sb="2" eb="3">
      <t>サワ</t>
    </rPh>
    <phoneticPr fontId="2"/>
  </si>
  <si>
    <t>深浦</t>
    <rPh sb="0" eb="1">
      <t>フカ</t>
    </rPh>
    <rPh sb="1" eb="2">
      <t>ウラ</t>
    </rPh>
    <phoneticPr fontId="2"/>
  </si>
  <si>
    <t>合　計</t>
    <rPh sb="0" eb="1">
      <t>ゴウ</t>
    </rPh>
    <rPh sb="2" eb="3">
      <t>ケイ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</si>
  <si>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</si>
  <si>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</si>
  <si>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04</t>
    <phoneticPr fontId="2"/>
  </si>
  <si>
    <t>05</t>
    <phoneticPr fontId="2"/>
  </si>
  <si>
    <t>陸奥新報</t>
    <rPh sb="0" eb="2">
      <t>ムツ</t>
    </rPh>
    <rPh sb="2" eb="4">
      <t>シンポウ</t>
    </rPh>
    <phoneticPr fontId="2"/>
  </si>
  <si>
    <t>デーリー東北</t>
    <rPh sb="4" eb="6">
      <t>トウホク</t>
    </rPh>
    <phoneticPr fontId="2"/>
  </si>
  <si>
    <t>南津軽郡</t>
    <rPh sb="0" eb="1">
      <t>ミナミ</t>
    </rPh>
    <rPh sb="1" eb="3">
      <t>ツガル</t>
    </rPh>
    <rPh sb="3" eb="4">
      <t>グン</t>
    </rPh>
    <phoneticPr fontId="2"/>
  </si>
  <si>
    <t>折込日</t>
    <rPh sb="0" eb="2">
      <t>オリコミ</t>
    </rPh>
    <rPh sb="2" eb="3">
      <t>ビ</t>
    </rPh>
    <phoneticPr fontId="2"/>
  </si>
  <si>
    <t>No</t>
    <phoneticPr fontId="2"/>
  </si>
  <si>
    <t>販売店名</t>
    <rPh sb="0" eb="3">
      <t>ハンバイテン</t>
    </rPh>
    <rPh sb="3" eb="4">
      <t>メイ</t>
    </rPh>
    <phoneticPr fontId="2"/>
  </si>
  <si>
    <t>折込部数</t>
    <rPh sb="0" eb="2">
      <t>オリコミ</t>
    </rPh>
    <rPh sb="2" eb="4">
      <t>ブスウ</t>
    </rPh>
    <phoneticPr fontId="2"/>
  </si>
  <si>
    <t>0103</t>
    <phoneticPr fontId="2"/>
  </si>
  <si>
    <t>Y</t>
  </si>
  <si>
    <t>読売 野辺地</t>
    <rPh sb="0" eb="2">
      <t>ヨミウリ</t>
    </rPh>
    <rPh sb="3" eb="6">
      <t>ノヘジ</t>
    </rPh>
    <phoneticPr fontId="2"/>
  </si>
  <si>
    <t>読売 七戸</t>
    <rPh sb="0" eb="2">
      <t>ヨミウリ</t>
    </rPh>
    <rPh sb="3" eb="5">
      <t>シチノヘ</t>
    </rPh>
    <phoneticPr fontId="2"/>
  </si>
  <si>
    <t>読売 上北町</t>
    <rPh sb="0" eb="2">
      <t>ヨミウリ</t>
    </rPh>
    <rPh sb="3" eb="5">
      <t>カミキタ</t>
    </rPh>
    <rPh sb="5" eb="6">
      <t>マチ</t>
    </rPh>
    <phoneticPr fontId="2"/>
  </si>
  <si>
    <t>読売 乙供</t>
    <rPh sb="0" eb="2">
      <t>ヨミウリ</t>
    </rPh>
    <rPh sb="3" eb="5">
      <t>オットモ</t>
    </rPh>
    <phoneticPr fontId="2"/>
  </si>
  <si>
    <t>0308</t>
    <phoneticPr fontId="2"/>
  </si>
  <si>
    <t>0216</t>
    <phoneticPr fontId="2"/>
  </si>
  <si>
    <t>0217</t>
    <phoneticPr fontId="2"/>
  </si>
  <si>
    <t>0202</t>
    <phoneticPr fontId="2"/>
  </si>
  <si>
    <t>0211</t>
    <phoneticPr fontId="2"/>
  </si>
  <si>
    <t>0212</t>
    <phoneticPr fontId="2"/>
  </si>
  <si>
    <t>0215</t>
    <phoneticPr fontId="2"/>
  </si>
  <si>
    <t>日経</t>
    <rPh sb="0" eb="2">
      <t>ニッケイ</t>
    </rPh>
    <phoneticPr fontId="9"/>
  </si>
  <si>
    <t>仙台市若林区卸町東３丁目４-１  〒984-0002</t>
    <rPh sb="0" eb="3">
      <t>センダイシ</t>
    </rPh>
    <rPh sb="3" eb="6">
      <t>ワカバヤシク</t>
    </rPh>
    <rPh sb="6" eb="8">
      <t>オロシマチ</t>
    </rPh>
    <rPh sb="8" eb="9">
      <t>ヒガシ</t>
    </rPh>
    <rPh sb="10" eb="12">
      <t>チョウメ</t>
    </rPh>
    <phoneticPr fontId="2"/>
  </si>
  <si>
    <t xml:space="preserve"> </t>
    <phoneticPr fontId="2"/>
  </si>
  <si>
    <t xml:space="preserve"> Ｔｅｌ   ０２２－３９０－７３２２</t>
    <phoneticPr fontId="2"/>
  </si>
  <si>
    <t xml:space="preserve"> Ｆａｘ  ０２２－３９０－７８２２</t>
    <phoneticPr fontId="2"/>
  </si>
  <si>
    <t>http://www.kahoku-orikomi.co.jp</t>
    <phoneticPr fontId="2"/>
  </si>
  <si>
    <t>大久保</t>
    <rPh sb="0" eb="3">
      <t>オオクボ</t>
    </rPh>
    <phoneticPr fontId="9"/>
  </si>
  <si>
    <t>八戸ﾆｭｰﾀｳﾝ</t>
    <rPh sb="0" eb="2">
      <t>８コ</t>
    </rPh>
    <phoneticPr fontId="9"/>
  </si>
  <si>
    <t>弘前市に含む。</t>
    <rPh sb="0" eb="3">
      <t>ヒロサキシ</t>
    </rPh>
    <rPh sb="4" eb="5">
      <t>フク</t>
    </rPh>
    <phoneticPr fontId="4"/>
  </si>
  <si>
    <t>妙見</t>
    <rPh sb="0" eb="1">
      <t>タエ</t>
    </rPh>
    <rPh sb="1" eb="2">
      <t>ミ</t>
    </rPh>
    <phoneticPr fontId="9"/>
  </si>
  <si>
    <t>計</t>
    <rPh sb="0" eb="1">
      <t>ケイ</t>
    </rPh>
    <phoneticPr fontId="9"/>
  </si>
  <si>
    <t>青森県</t>
    <rPh sb="0" eb="1">
      <t>アオ</t>
    </rPh>
    <rPh sb="1" eb="2">
      <t>モリ</t>
    </rPh>
    <rPh sb="2" eb="3">
      <t>イワテケン</t>
    </rPh>
    <phoneticPr fontId="2"/>
  </si>
  <si>
    <t>市郡別集計</t>
    <rPh sb="0" eb="1">
      <t>シ</t>
    </rPh>
    <rPh sb="1" eb="2">
      <t>グン</t>
    </rPh>
    <rPh sb="2" eb="3">
      <t>ベツ</t>
    </rPh>
    <rPh sb="3" eb="5">
      <t>シュウケイ</t>
    </rPh>
    <phoneticPr fontId="2"/>
  </si>
  <si>
    <t>広告主名</t>
  </si>
  <si>
    <t>タイトル</t>
  </si>
  <si>
    <t>代理店名</t>
  </si>
  <si>
    <t>サイズ</t>
  </si>
  <si>
    <t>折込日</t>
  </si>
  <si>
    <t>地 区</t>
  </si>
  <si>
    <t>部数</t>
  </si>
  <si>
    <t>折込数</t>
  </si>
  <si>
    <t>青森</t>
    <rPh sb="0" eb="2">
      <t>アオモリ</t>
    </rPh>
    <phoneticPr fontId="2"/>
  </si>
  <si>
    <t>浪岡</t>
    <rPh sb="0" eb="1">
      <t>ナミオカ</t>
    </rPh>
    <rPh sb="1" eb="2">
      <t>オカ</t>
    </rPh>
    <phoneticPr fontId="2"/>
  </si>
  <si>
    <t>田舎館</t>
    <rPh sb="0" eb="2">
      <t>イナカ</t>
    </rPh>
    <rPh sb="2" eb="3">
      <t>カン</t>
    </rPh>
    <phoneticPr fontId="2"/>
  </si>
  <si>
    <t>大鰐</t>
    <rPh sb="0" eb="2">
      <t>オオワニ</t>
    </rPh>
    <phoneticPr fontId="2"/>
  </si>
  <si>
    <t>尾上</t>
    <rPh sb="0" eb="1">
      <t>オ</t>
    </rPh>
    <rPh sb="1" eb="2">
      <t>ウエ</t>
    </rPh>
    <phoneticPr fontId="2"/>
  </si>
  <si>
    <t>折込日</t>
    <rPh sb="0" eb="2">
      <t>オリコミ</t>
    </rPh>
    <rPh sb="2" eb="3">
      <t>ビ</t>
    </rPh>
    <phoneticPr fontId="4"/>
  </si>
  <si>
    <t>碇ヶ関</t>
    <rPh sb="0" eb="1">
      <t>テイ</t>
    </rPh>
    <rPh sb="2" eb="3">
      <t>セキ</t>
    </rPh>
    <phoneticPr fontId="2"/>
  </si>
  <si>
    <t>広告主名</t>
    <phoneticPr fontId="4"/>
  </si>
  <si>
    <t>八戸北部</t>
    <rPh sb="0" eb="1">
      <t>ハチ</t>
    </rPh>
    <rPh sb="1" eb="2">
      <t>ト</t>
    </rPh>
    <rPh sb="2" eb="4">
      <t>ホクブ</t>
    </rPh>
    <phoneticPr fontId="9"/>
  </si>
  <si>
    <t>川口本店</t>
    <rPh sb="0" eb="2">
      <t>カワグチ</t>
    </rPh>
    <rPh sb="2" eb="4">
      <t>ホンテン</t>
    </rPh>
    <phoneticPr fontId="9"/>
  </si>
  <si>
    <t>吹上</t>
    <rPh sb="0" eb="2">
      <t>フキアゲ</t>
    </rPh>
    <phoneticPr fontId="9"/>
  </si>
  <si>
    <t>是川</t>
    <rPh sb="0" eb="1">
      <t>ゼ</t>
    </rPh>
    <rPh sb="1" eb="2">
      <t>カワ</t>
    </rPh>
    <phoneticPr fontId="9"/>
  </si>
  <si>
    <t>根城</t>
    <rPh sb="0" eb="2">
      <t>ネジロ</t>
    </rPh>
    <phoneticPr fontId="9"/>
  </si>
  <si>
    <t>新井田</t>
    <rPh sb="0" eb="3">
      <t>ニイダ</t>
    </rPh>
    <phoneticPr fontId="9"/>
  </si>
  <si>
    <t>妙</t>
    <rPh sb="0" eb="1">
      <t>タエ</t>
    </rPh>
    <phoneticPr fontId="9"/>
  </si>
  <si>
    <t>八戸東部</t>
    <rPh sb="0" eb="1">
      <t>ハチ</t>
    </rPh>
    <rPh sb="1" eb="2">
      <t>ト</t>
    </rPh>
    <rPh sb="2" eb="4">
      <t>トウブ</t>
    </rPh>
    <phoneticPr fontId="9"/>
  </si>
  <si>
    <t>田面木</t>
    <rPh sb="0" eb="1">
      <t>タ</t>
    </rPh>
    <rPh sb="1" eb="2">
      <t>メン</t>
    </rPh>
    <rPh sb="2" eb="3">
      <t>キ</t>
    </rPh>
    <phoneticPr fontId="9"/>
  </si>
  <si>
    <t>八戸西</t>
    <rPh sb="0" eb="1">
      <t>ハチ</t>
    </rPh>
    <rPh sb="1" eb="2">
      <t>ト</t>
    </rPh>
    <rPh sb="2" eb="3">
      <t>ニシ</t>
    </rPh>
    <phoneticPr fontId="9"/>
  </si>
  <si>
    <t>市川</t>
    <rPh sb="0" eb="2">
      <t>イチカワ</t>
    </rPh>
    <phoneticPr fontId="9"/>
  </si>
  <si>
    <t>河原木</t>
    <rPh sb="0" eb="2">
      <t>カワラ</t>
    </rPh>
    <rPh sb="2" eb="3">
      <t>キ</t>
    </rPh>
    <phoneticPr fontId="9"/>
  </si>
  <si>
    <t>むつ市</t>
    <rPh sb="0" eb="3">
      <t>ムツシ</t>
    </rPh>
    <phoneticPr fontId="2"/>
  </si>
  <si>
    <t>弘前市</t>
    <rPh sb="0" eb="3">
      <t>ヒロサキシ</t>
    </rPh>
    <phoneticPr fontId="2"/>
  </si>
  <si>
    <t>黒石市</t>
    <rPh sb="0" eb="3">
      <t>クロイシシ</t>
    </rPh>
    <phoneticPr fontId="2"/>
  </si>
  <si>
    <t>五所川原市</t>
    <rPh sb="0" eb="5">
      <t>ゴショガワラシ</t>
    </rPh>
    <phoneticPr fontId="2"/>
  </si>
  <si>
    <t>八戸市</t>
    <rPh sb="0" eb="3">
      <t>ハチノヘシ</t>
    </rPh>
    <phoneticPr fontId="4"/>
  </si>
  <si>
    <t>十和田市</t>
    <rPh sb="0" eb="4">
      <t>トワダシ</t>
    </rPh>
    <phoneticPr fontId="4"/>
  </si>
  <si>
    <t>三沢市</t>
    <rPh sb="0" eb="3">
      <t>ミサワシ</t>
    </rPh>
    <phoneticPr fontId="4"/>
  </si>
  <si>
    <t>市部合計</t>
    <rPh sb="0" eb="1">
      <t>シ</t>
    </rPh>
    <rPh sb="1" eb="2">
      <t>ブ</t>
    </rPh>
    <rPh sb="2" eb="4">
      <t>ゴウケイ</t>
    </rPh>
    <phoneticPr fontId="2"/>
  </si>
  <si>
    <t>東津軽郡</t>
    <rPh sb="0" eb="4">
      <t>ヒガシツガルグン</t>
    </rPh>
    <phoneticPr fontId="2"/>
  </si>
  <si>
    <t>下北郡</t>
    <rPh sb="0" eb="3">
      <t>シモキタグン</t>
    </rPh>
    <phoneticPr fontId="2"/>
  </si>
  <si>
    <t>中津軽郡</t>
    <rPh sb="0" eb="4">
      <t>ナカツガルグン</t>
    </rPh>
    <phoneticPr fontId="2"/>
  </si>
  <si>
    <t>河北折込センター</t>
    <rPh sb="0" eb="2">
      <t>カホク</t>
    </rPh>
    <rPh sb="2" eb="4">
      <t>オリコミ</t>
    </rPh>
    <phoneticPr fontId="2"/>
  </si>
  <si>
    <t>東部大柳</t>
    <rPh sb="0" eb="2">
      <t>トウブ</t>
    </rPh>
    <rPh sb="2" eb="4">
      <t>オオヤナギ</t>
    </rPh>
    <phoneticPr fontId="9"/>
  </si>
  <si>
    <t>北部小笠原</t>
    <rPh sb="0" eb="2">
      <t>ホクブ</t>
    </rPh>
    <rPh sb="2" eb="5">
      <t>オガサワラ</t>
    </rPh>
    <phoneticPr fontId="9"/>
  </si>
  <si>
    <t>東部元木</t>
    <rPh sb="0" eb="2">
      <t>トウブ</t>
    </rPh>
    <rPh sb="2" eb="4">
      <t>モトキ</t>
    </rPh>
    <phoneticPr fontId="9"/>
  </si>
  <si>
    <t>西部中田</t>
    <rPh sb="0" eb="2">
      <t>セイブ</t>
    </rPh>
    <rPh sb="2" eb="4">
      <t>ナカダ</t>
    </rPh>
    <phoneticPr fontId="9"/>
  </si>
  <si>
    <t xml:space="preserve">浜通り月館 </t>
    <rPh sb="0" eb="1">
      <t>ハマ</t>
    </rPh>
    <rPh sb="1" eb="2">
      <t>ドオ</t>
    </rPh>
    <rPh sb="3" eb="5">
      <t>ツキダテ</t>
    </rPh>
    <phoneticPr fontId="9"/>
  </si>
  <si>
    <t>南津軽郡</t>
    <rPh sb="0" eb="4">
      <t>ミナミツガルグン</t>
    </rPh>
    <phoneticPr fontId="2"/>
  </si>
  <si>
    <t>北津軽郡</t>
    <rPh sb="0" eb="4">
      <t>キタツガルグン</t>
    </rPh>
    <phoneticPr fontId="2"/>
  </si>
  <si>
    <t>西津軽郡</t>
    <rPh sb="0" eb="4">
      <t>ニシツガルグン</t>
    </rPh>
    <phoneticPr fontId="4"/>
  </si>
  <si>
    <t>三戸郡</t>
    <rPh sb="0" eb="3">
      <t>サンノヘグン</t>
    </rPh>
    <phoneticPr fontId="4"/>
  </si>
  <si>
    <t>上北郡</t>
    <rPh sb="0" eb="3">
      <t>カミキタグン</t>
    </rPh>
    <phoneticPr fontId="4"/>
  </si>
  <si>
    <t>郡部合計</t>
    <rPh sb="0" eb="2">
      <t>グンブ</t>
    </rPh>
    <rPh sb="2" eb="4">
      <t>ゴウケイ</t>
    </rPh>
    <phoneticPr fontId="2"/>
  </si>
  <si>
    <t>青森県合計</t>
    <rPh sb="0" eb="2">
      <t>アオモリケン</t>
    </rPh>
    <rPh sb="2" eb="3">
      <t>イワテケン</t>
    </rPh>
    <rPh sb="3" eb="5">
      <t>ゴウケイ</t>
    </rPh>
    <phoneticPr fontId="2"/>
  </si>
  <si>
    <t>湊</t>
    <rPh sb="0" eb="1">
      <t>ミナト</t>
    </rPh>
    <phoneticPr fontId="2"/>
  </si>
  <si>
    <t>三世寺</t>
    <rPh sb="0" eb="1">
      <t>サン</t>
    </rPh>
    <rPh sb="1" eb="2">
      <t>セイ</t>
    </rPh>
    <rPh sb="2" eb="3">
      <t>テラ</t>
    </rPh>
    <phoneticPr fontId="2"/>
  </si>
  <si>
    <t>新和</t>
    <rPh sb="0" eb="1">
      <t>シン</t>
    </rPh>
    <rPh sb="1" eb="2">
      <t>ワ</t>
    </rPh>
    <phoneticPr fontId="2"/>
  </si>
  <si>
    <t>階上</t>
    <rPh sb="0" eb="2">
      <t>カイジョウ</t>
    </rPh>
    <phoneticPr fontId="9"/>
  </si>
  <si>
    <t>部数</t>
    <rPh sb="0" eb="2">
      <t>ブスウ</t>
    </rPh>
    <phoneticPr fontId="2"/>
  </si>
  <si>
    <t>日経</t>
    <rPh sb="0" eb="2">
      <t>ニッケイ</t>
    </rPh>
    <phoneticPr fontId="2"/>
  </si>
  <si>
    <t>日経</t>
    <rPh sb="0" eb="2">
      <t>ニッケイ</t>
    </rPh>
    <phoneticPr fontId="4"/>
  </si>
  <si>
    <t>板柳</t>
    <rPh sb="0" eb="1">
      <t>イタ</t>
    </rPh>
    <rPh sb="1" eb="2">
      <t>ヤナギ</t>
    </rPh>
    <phoneticPr fontId="2"/>
  </si>
  <si>
    <t>中泊</t>
    <rPh sb="0" eb="1">
      <t>ナカ</t>
    </rPh>
    <rPh sb="1" eb="2">
      <t>ハク</t>
    </rPh>
    <phoneticPr fontId="2"/>
  </si>
  <si>
    <t>木造</t>
    <rPh sb="0" eb="2">
      <t>キヅクリ</t>
    </rPh>
    <phoneticPr fontId="2"/>
  </si>
  <si>
    <t>柏</t>
    <rPh sb="0" eb="1">
      <t>カシワ</t>
    </rPh>
    <phoneticPr fontId="2"/>
  </si>
  <si>
    <t>森田</t>
    <rPh sb="0" eb="2">
      <t>モリタ</t>
    </rPh>
    <phoneticPr fontId="2"/>
  </si>
  <si>
    <t>稲垣</t>
    <rPh sb="0" eb="2">
      <t>イナガキ</t>
    </rPh>
    <phoneticPr fontId="2"/>
  </si>
  <si>
    <t>車力</t>
    <rPh sb="0" eb="2">
      <t>シャリキ</t>
    </rPh>
    <phoneticPr fontId="2"/>
  </si>
  <si>
    <t>合計</t>
    <rPh sb="0" eb="2">
      <t>ゴウケイ</t>
    </rPh>
    <phoneticPr fontId="9"/>
  </si>
  <si>
    <t>尾上　</t>
    <rPh sb="0" eb="2">
      <t>オガミ</t>
    </rPh>
    <phoneticPr fontId="2"/>
  </si>
  <si>
    <t>三沢東</t>
    <rPh sb="0" eb="2">
      <t>ミサワ</t>
    </rPh>
    <rPh sb="2" eb="3">
      <t>ヒガシ</t>
    </rPh>
    <phoneticPr fontId="9"/>
  </si>
  <si>
    <t>五戸</t>
    <rPh sb="0" eb="2">
      <t>ゴノヘ</t>
    </rPh>
    <phoneticPr fontId="9"/>
  </si>
  <si>
    <t>田子</t>
    <rPh sb="0" eb="2">
      <t>タゴ</t>
    </rPh>
    <phoneticPr fontId="9"/>
  </si>
  <si>
    <t>計</t>
    <rPh sb="0" eb="1">
      <t>ケイ</t>
    </rPh>
    <phoneticPr fontId="9"/>
  </si>
  <si>
    <t>総枚数</t>
    <phoneticPr fontId="2"/>
  </si>
  <si>
    <t>部数明細書</t>
    <rPh sb="0" eb="2">
      <t>ブスウ</t>
    </rPh>
    <rPh sb="2" eb="4">
      <t>メイサイ</t>
    </rPh>
    <rPh sb="4" eb="5">
      <t>ショ</t>
    </rPh>
    <phoneticPr fontId="2"/>
  </si>
  <si>
    <t>頁枚数</t>
    <rPh sb="0" eb="1">
      <t>ページ</t>
    </rPh>
    <rPh sb="1" eb="3">
      <t>マイスウ</t>
    </rPh>
    <phoneticPr fontId="2"/>
  </si>
  <si>
    <t>朝日</t>
    <rPh sb="0" eb="2">
      <t>アサヒ</t>
    </rPh>
    <phoneticPr fontId="2"/>
  </si>
  <si>
    <t>毎日</t>
    <rPh sb="0" eb="2">
      <t>マイニチ</t>
    </rPh>
    <phoneticPr fontId="2"/>
  </si>
  <si>
    <t>計</t>
    <rPh sb="0" eb="1">
      <t>ケイ</t>
    </rPh>
    <phoneticPr fontId="2"/>
  </si>
  <si>
    <t>東奥日報</t>
    <rPh sb="0" eb="2">
      <t>トウオウ</t>
    </rPh>
    <rPh sb="2" eb="4">
      <t>ニッポウ</t>
    </rPh>
    <phoneticPr fontId="2"/>
  </si>
  <si>
    <t>青森市</t>
    <rPh sb="0" eb="1">
      <t>アオ</t>
    </rPh>
    <rPh sb="1" eb="2">
      <t>モリ</t>
    </rPh>
    <rPh sb="2" eb="3">
      <t>モリオカシ</t>
    </rPh>
    <phoneticPr fontId="2"/>
  </si>
  <si>
    <t>長島</t>
    <rPh sb="0" eb="2">
      <t>ナガシマ</t>
    </rPh>
    <phoneticPr fontId="2"/>
  </si>
  <si>
    <t>本町</t>
    <rPh sb="0" eb="2">
      <t>モトマチ</t>
    </rPh>
    <phoneticPr fontId="2"/>
  </si>
  <si>
    <t>新町安方</t>
    <rPh sb="0" eb="2">
      <t>シンマチ</t>
    </rPh>
    <rPh sb="2" eb="3">
      <t>ヤス</t>
    </rPh>
    <rPh sb="3" eb="4">
      <t>カタ</t>
    </rPh>
    <phoneticPr fontId="2"/>
  </si>
  <si>
    <t>浅虫</t>
    <rPh sb="0" eb="1">
      <t>アサ</t>
    </rPh>
    <rPh sb="1" eb="2">
      <t>ムシ</t>
    </rPh>
    <phoneticPr fontId="2"/>
  </si>
  <si>
    <t>東岳</t>
    <rPh sb="0" eb="1">
      <t>アズマ</t>
    </rPh>
    <rPh sb="1" eb="2">
      <t>ダケ</t>
    </rPh>
    <phoneticPr fontId="2"/>
  </si>
  <si>
    <t>油川</t>
    <rPh sb="0" eb="2">
      <t>アブラカワ</t>
    </rPh>
    <phoneticPr fontId="2"/>
  </si>
  <si>
    <t>後潟</t>
    <rPh sb="0" eb="1">
      <t>ウシロ</t>
    </rPh>
    <rPh sb="1" eb="2">
      <t>ガタ</t>
    </rPh>
    <phoneticPr fontId="2"/>
  </si>
  <si>
    <t>総枚数</t>
    <phoneticPr fontId="2"/>
  </si>
  <si>
    <t>合計</t>
    <rPh sb="0" eb="2">
      <t>ゴウケイ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</si>
  <si>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</si>
  <si>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</si>
  <si>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他  紙</t>
    <phoneticPr fontId="2"/>
  </si>
  <si>
    <t>青森県</t>
    <rPh sb="0" eb="1">
      <t>アオ</t>
    </rPh>
    <rPh sb="1" eb="2">
      <t>モリ</t>
    </rPh>
    <rPh sb="2" eb="3">
      <t>イワテケン</t>
    </rPh>
    <phoneticPr fontId="2"/>
  </si>
  <si>
    <t>朝  日</t>
    <phoneticPr fontId="2"/>
  </si>
  <si>
    <t>産経・中央</t>
    <rPh sb="0" eb="2">
      <t>サンケイ</t>
    </rPh>
    <rPh sb="3" eb="5">
      <t>チュウオウ</t>
    </rPh>
    <phoneticPr fontId="9"/>
  </si>
  <si>
    <t>産経・東部</t>
    <rPh sb="0" eb="2">
      <t>サンケイ</t>
    </rPh>
    <rPh sb="3" eb="5">
      <t>トウブ</t>
    </rPh>
    <phoneticPr fontId="9"/>
  </si>
  <si>
    <t>青森中央</t>
    <rPh sb="0" eb="1">
      <t>アオ</t>
    </rPh>
    <rPh sb="1" eb="2">
      <t>モリ</t>
    </rPh>
    <rPh sb="2" eb="4">
      <t>チュウオウ</t>
    </rPh>
    <phoneticPr fontId="2"/>
  </si>
  <si>
    <t>青森南部</t>
    <rPh sb="0" eb="1">
      <t>アオ</t>
    </rPh>
    <rPh sb="1" eb="2">
      <t>モリ</t>
    </rPh>
    <rPh sb="2" eb="4">
      <t>ナンブ</t>
    </rPh>
    <phoneticPr fontId="2"/>
  </si>
  <si>
    <t>青森西部</t>
    <rPh sb="0" eb="1">
      <t>アオ</t>
    </rPh>
    <rPh sb="1" eb="2">
      <t>モリ</t>
    </rPh>
    <rPh sb="2" eb="4">
      <t>セイブ</t>
    </rPh>
    <phoneticPr fontId="2"/>
  </si>
  <si>
    <t>（内訳）</t>
    <rPh sb="1" eb="3">
      <t>ウチワケ</t>
    </rPh>
    <phoneticPr fontId="9"/>
  </si>
  <si>
    <t>荒川</t>
    <rPh sb="0" eb="2">
      <t>アラカワ</t>
    </rPh>
    <phoneticPr fontId="9"/>
  </si>
  <si>
    <t>合計</t>
    <rPh sb="0" eb="2">
      <t>ゴウケイ</t>
    </rPh>
    <phoneticPr fontId="9"/>
  </si>
  <si>
    <t>デーリー東北</t>
    <rPh sb="4" eb="6">
      <t>トウホク</t>
    </rPh>
    <phoneticPr fontId="2"/>
  </si>
  <si>
    <t>陸奥新報</t>
    <rPh sb="0" eb="2">
      <t>ムツ</t>
    </rPh>
    <rPh sb="2" eb="4">
      <t>シンポウ</t>
    </rPh>
    <phoneticPr fontId="2"/>
  </si>
  <si>
    <t>総枚数</t>
    <phoneticPr fontId="2"/>
  </si>
  <si>
    <t>東奥日報</t>
    <rPh sb="0" eb="2">
      <t>トウオウ</t>
    </rPh>
    <rPh sb="2" eb="4">
      <t>ニッポウ</t>
    </rPh>
    <phoneticPr fontId="2"/>
  </si>
  <si>
    <t>平川市</t>
    <rPh sb="0" eb="2">
      <t>ヒラカワ</t>
    </rPh>
    <rPh sb="2" eb="3">
      <t>シ</t>
    </rPh>
    <phoneticPr fontId="9"/>
  </si>
  <si>
    <t>旧南津軽郡</t>
    <rPh sb="0" eb="1">
      <t>キュウ</t>
    </rPh>
    <rPh sb="1" eb="2">
      <t>ミナミ</t>
    </rPh>
    <rPh sb="2" eb="4">
      <t>ツガル</t>
    </rPh>
    <rPh sb="4" eb="5">
      <t>グン</t>
    </rPh>
    <phoneticPr fontId="9"/>
  </si>
  <si>
    <t>藤崎町</t>
  </si>
  <si>
    <t>旧常盤村</t>
    <rPh sb="0" eb="1">
      <t>キュウ</t>
    </rPh>
    <rPh sb="1" eb="4">
      <t>トキワムラ</t>
    </rPh>
    <phoneticPr fontId="9"/>
  </si>
  <si>
    <t>旧藤崎町</t>
    <rPh sb="0" eb="1">
      <t>キュウ</t>
    </rPh>
    <rPh sb="1" eb="2">
      <t>フジ</t>
    </rPh>
    <rPh sb="2" eb="3">
      <t>サキ</t>
    </rPh>
    <rPh sb="3" eb="4">
      <t>チョウ</t>
    </rPh>
    <phoneticPr fontId="9"/>
  </si>
  <si>
    <t>南津軽郡</t>
    <rPh sb="0" eb="4">
      <t>ミナミツガルグン</t>
    </rPh>
    <phoneticPr fontId="9"/>
  </si>
  <si>
    <t>平川市</t>
    <rPh sb="0" eb="2">
      <t>ヒラカワ</t>
    </rPh>
    <rPh sb="2" eb="3">
      <t>シ</t>
    </rPh>
    <phoneticPr fontId="2"/>
  </si>
  <si>
    <t>平川市</t>
    <rPh sb="0" eb="2">
      <t>ヒラカワ</t>
    </rPh>
    <rPh sb="2" eb="3">
      <t>シ</t>
    </rPh>
    <phoneticPr fontId="4"/>
  </si>
  <si>
    <t>朝日</t>
    <rPh sb="0" eb="2">
      <t>アサヒ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</si>
  <si>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</si>
  <si>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</si>
  <si>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合計</t>
    <rPh sb="0" eb="2">
      <t>ゴウケイ</t>
    </rPh>
    <phoneticPr fontId="9"/>
  </si>
  <si>
    <t>計</t>
    <rPh sb="0" eb="1">
      <t>ケイ</t>
    </rPh>
    <phoneticPr fontId="2"/>
  </si>
  <si>
    <t>蟹田</t>
    <rPh sb="0" eb="2">
      <t>カニタ</t>
    </rPh>
    <phoneticPr fontId="9"/>
  </si>
  <si>
    <t>平舘</t>
    <rPh sb="0" eb="1">
      <t>ヒラ</t>
    </rPh>
    <rPh sb="1" eb="2">
      <t>タテ</t>
    </rPh>
    <phoneticPr fontId="2"/>
  </si>
  <si>
    <t>今別</t>
    <rPh sb="0" eb="2">
      <t>イマベツ</t>
    </rPh>
    <phoneticPr fontId="2"/>
  </si>
  <si>
    <t>三厩</t>
    <rPh sb="0" eb="2">
      <t>ミンマヤ</t>
    </rPh>
    <phoneticPr fontId="2"/>
  </si>
  <si>
    <t>青森市</t>
    <rPh sb="0" eb="2">
      <t>アオモリ</t>
    </rPh>
    <rPh sb="2" eb="3">
      <t>モリオカシ</t>
    </rPh>
    <phoneticPr fontId="2"/>
  </si>
  <si>
    <t>むつ市</t>
    <rPh sb="0" eb="3">
      <t>ムツシ</t>
    </rPh>
    <phoneticPr fontId="9"/>
  </si>
  <si>
    <t>大畑</t>
    <rPh sb="0" eb="2">
      <t>オオハタ</t>
    </rPh>
    <phoneticPr fontId="9"/>
  </si>
  <si>
    <t>大間</t>
    <rPh sb="0" eb="2">
      <t>オオマ</t>
    </rPh>
    <phoneticPr fontId="9"/>
  </si>
  <si>
    <t>易国間</t>
    <rPh sb="0" eb="1">
      <t>イ</t>
    </rPh>
    <rPh sb="1" eb="3">
      <t>コクカン</t>
    </rPh>
    <phoneticPr fontId="9"/>
  </si>
  <si>
    <t>河北折込センター 022-390-7322</t>
    <rPh sb="0" eb="2">
      <t>カホク</t>
    </rPh>
    <rPh sb="2" eb="4">
      <t>オリコミ</t>
    </rPh>
    <phoneticPr fontId="2"/>
  </si>
  <si>
    <t>佐井</t>
    <rPh sb="0" eb="2">
      <t>サイ</t>
    </rPh>
    <phoneticPr fontId="9"/>
  </si>
  <si>
    <t>川内</t>
    <rPh sb="0" eb="2">
      <t>カワウチ</t>
    </rPh>
    <phoneticPr fontId="9"/>
  </si>
  <si>
    <t>脇野沢</t>
    <rPh sb="0" eb="1">
      <t>ワキ</t>
    </rPh>
    <rPh sb="1" eb="3">
      <t>ノザワ</t>
    </rPh>
    <phoneticPr fontId="9"/>
  </si>
  <si>
    <t>黒石市</t>
    <rPh sb="0" eb="2">
      <t>クロイシ</t>
    </rPh>
    <rPh sb="2" eb="3">
      <t>シ</t>
    </rPh>
    <phoneticPr fontId="2"/>
  </si>
  <si>
    <t>東奥日報は予約制となっており、折込日5日前午前中（土・日・祝・祭日除く）が、申込締切となります。</t>
    <rPh sb="0" eb="2">
      <t>トウオウ</t>
    </rPh>
    <rPh sb="2" eb="4">
      <t>ニッポウ</t>
    </rPh>
    <rPh sb="5" eb="8">
      <t>ヨヤクセイ</t>
    </rPh>
    <rPh sb="15" eb="17">
      <t>オリコミ</t>
    </rPh>
    <rPh sb="17" eb="18">
      <t>ビ</t>
    </rPh>
    <rPh sb="18" eb="21">
      <t>５ニチマエ</t>
    </rPh>
    <rPh sb="21" eb="24">
      <t>ゴゼンチュウ</t>
    </rPh>
    <rPh sb="25" eb="26">
      <t>ド</t>
    </rPh>
    <rPh sb="27" eb="28">
      <t>ニチ</t>
    </rPh>
    <rPh sb="29" eb="30">
      <t>シュク</t>
    </rPh>
    <rPh sb="31" eb="33">
      <t>サイジツ</t>
    </rPh>
    <rPh sb="33" eb="34">
      <t>ノゾ</t>
    </rPh>
    <rPh sb="38" eb="40">
      <t>モウシコミ</t>
    </rPh>
    <rPh sb="40" eb="42">
      <t>シメキリ</t>
    </rPh>
    <phoneticPr fontId="9"/>
  </si>
  <si>
    <t>弘前市</t>
    <rPh sb="0" eb="3">
      <t>ヒロサキシ</t>
    </rPh>
    <phoneticPr fontId="9"/>
  </si>
  <si>
    <t>東津軽郡</t>
    <rPh sb="0" eb="4">
      <t>ヒガシツガルグン</t>
    </rPh>
    <phoneticPr fontId="2"/>
  </si>
  <si>
    <t>今別町</t>
    <rPh sb="0" eb="2">
      <t>イマベツ</t>
    </rPh>
    <rPh sb="2" eb="3">
      <t>チョウ</t>
    </rPh>
    <phoneticPr fontId="9"/>
  </si>
  <si>
    <t>小浜</t>
    <rPh sb="0" eb="2">
      <t>コハマ</t>
    </rPh>
    <phoneticPr fontId="2"/>
  </si>
  <si>
    <t>三内</t>
    <rPh sb="0" eb="2">
      <t>サンナイ</t>
    </rPh>
    <phoneticPr fontId="2"/>
  </si>
  <si>
    <t>新城</t>
    <rPh sb="0" eb="2">
      <t>シンシロ</t>
    </rPh>
    <phoneticPr fontId="2"/>
  </si>
  <si>
    <t>石江</t>
    <rPh sb="0" eb="1">
      <t>イシ</t>
    </rPh>
    <rPh sb="1" eb="2">
      <t>エ</t>
    </rPh>
    <phoneticPr fontId="2"/>
  </si>
  <si>
    <t>古川</t>
    <rPh sb="0" eb="2">
      <t>フルカワ</t>
    </rPh>
    <phoneticPr fontId="9"/>
  </si>
  <si>
    <t>平内町</t>
    <rPh sb="0" eb="1">
      <t>ヒラ</t>
    </rPh>
    <rPh sb="1" eb="2">
      <t>ウチ</t>
    </rPh>
    <rPh sb="2" eb="3">
      <t>チョウ</t>
    </rPh>
    <phoneticPr fontId="9"/>
  </si>
  <si>
    <t>蟹田町</t>
    <rPh sb="0" eb="3">
      <t>カニタマチ</t>
    </rPh>
    <phoneticPr fontId="9"/>
  </si>
  <si>
    <t>平館村</t>
    <rPh sb="0" eb="1">
      <t>ヒラ</t>
    </rPh>
    <rPh sb="1" eb="2">
      <t>タチ</t>
    </rPh>
    <rPh sb="2" eb="3">
      <t>ムラ</t>
    </rPh>
    <phoneticPr fontId="9"/>
  </si>
  <si>
    <t>三厩村</t>
    <rPh sb="0" eb="3">
      <t>ミンマヤムラ</t>
    </rPh>
    <phoneticPr fontId="9"/>
  </si>
  <si>
    <t>大間町</t>
    <rPh sb="0" eb="1">
      <t>オオ</t>
    </rPh>
    <rPh sb="1" eb="2">
      <t>マ</t>
    </rPh>
    <rPh sb="2" eb="3">
      <t>チョウ</t>
    </rPh>
    <phoneticPr fontId="9"/>
  </si>
  <si>
    <t>風間浦村</t>
    <rPh sb="0" eb="2">
      <t>カザマ</t>
    </rPh>
    <rPh sb="2" eb="3">
      <t>ウラ</t>
    </rPh>
    <rPh sb="3" eb="4">
      <t>ムラ</t>
    </rPh>
    <phoneticPr fontId="9"/>
  </si>
  <si>
    <t>佐井村</t>
    <rPh sb="0" eb="3">
      <t>サイムラ</t>
    </rPh>
    <phoneticPr fontId="9"/>
  </si>
  <si>
    <t>東津軽郡・むつ市・下北郡・弘前市（中津軽郡）</t>
    <rPh sb="0" eb="4">
      <t>ヒガシツガルグン</t>
    </rPh>
    <rPh sb="5" eb="8">
      <t>ムツシ</t>
    </rPh>
    <rPh sb="9" eb="12">
      <t>シモキタグン</t>
    </rPh>
    <rPh sb="13" eb="16">
      <t>ヒロサキシ</t>
    </rPh>
    <rPh sb="17" eb="21">
      <t>ナカツガルグン</t>
    </rPh>
    <phoneticPr fontId="2"/>
  </si>
  <si>
    <t>（平内町・蓬田村含）</t>
    <rPh sb="1" eb="2">
      <t>ヒラ</t>
    </rPh>
    <rPh sb="2" eb="3">
      <t>ウチ</t>
    </rPh>
    <rPh sb="3" eb="4">
      <t>チョウ</t>
    </rPh>
    <rPh sb="5" eb="7">
      <t>ヨモギダ</t>
    </rPh>
    <rPh sb="7" eb="8">
      <t>ムラ</t>
    </rPh>
    <rPh sb="8" eb="9">
      <t>フク</t>
    </rPh>
    <phoneticPr fontId="9"/>
  </si>
  <si>
    <t>総枚数</t>
    <phoneticPr fontId="2"/>
  </si>
  <si>
    <t>計</t>
    <rPh sb="0" eb="1">
      <t>ケイ</t>
    </rPh>
    <phoneticPr fontId="9"/>
  </si>
  <si>
    <t>合計</t>
    <rPh sb="0" eb="2">
      <t>ゴウケイ</t>
    </rPh>
    <phoneticPr fontId="9"/>
  </si>
  <si>
    <t>合計</t>
    <rPh sb="0" eb="2">
      <t>ゴウケイ</t>
    </rPh>
    <phoneticPr fontId="9"/>
  </si>
  <si>
    <t>計</t>
    <rPh sb="0" eb="1">
      <t>ケイ</t>
    </rPh>
    <phoneticPr fontId="2"/>
  </si>
  <si>
    <t>黒石</t>
    <rPh sb="0" eb="2">
      <t>クロイシ</t>
    </rPh>
    <phoneticPr fontId="9"/>
  </si>
  <si>
    <t>黒石市</t>
    <rPh sb="0" eb="3">
      <t>クロイシシ</t>
    </rPh>
    <phoneticPr fontId="9"/>
  </si>
  <si>
    <t>平賀</t>
    <rPh sb="0" eb="2">
      <t>ヒラガ</t>
    </rPh>
    <phoneticPr fontId="9"/>
  </si>
  <si>
    <t>大鰐</t>
    <rPh sb="0" eb="2">
      <t>オオワニ</t>
    </rPh>
    <phoneticPr fontId="2"/>
  </si>
  <si>
    <t>碇ヶ関</t>
    <rPh sb="0" eb="3">
      <t>イカリガセキ</t>
    </rPh>
    <phoneticPr fontId="9"/>
  </si>
  <si>
    <t>常盤</t>
    <rPh sb="0" eb="2">
      <t>トキワ</t>
    </rPh>
    <phoneticPr fontId="9"/>
  </si>
  <si>
    <t>藤崎</t>
    <rPh sb="0" eb="2">
      <t>フジサキ</t>
    </rPh>
    <phoneticPr fontId="9"/>
  </si>
  <si>
    <t>尾上町</t>
    <rPh sb="0" eb="3">
      <t>オガミチョウ</t>
    </rPh>
    <phoneticPr fontId="9"/>
  </si>
  <si>
    <t>碇ヶ関村</t>
    <rPh sb="0" eb="4">
      <t>イカリガセキムラ</t>
    </rPh>
    <phoneticPr fontId="9"/>
  </si>
  <si>
    <t>尾上</t>
    <rPh sb="0" eb="2">
      <t>オガミチョウ</t>
    </rPh>
    <phoneticPr fontId="9"/>
  </si>
  <si>
    <t>平賀</t>
    <rPh sb="0" eb="2">
      <t>ヒラガチョウ</t>
    </rPh>
    <phoneticPr fontId="9"/>
  </si>
  <si>
    <t>田舎館</t>
    <rPh sb="0" eb="3">
      <t>イナカダテムラ</t>
    </rPh>
    <phoneticPr fontId="9"/>
  </si>
  <si>
    <t>五所川原市</t>
    <rPh sb="0" eb="5">
      <t>ゴショガワラシ</t>
    </rPh>
    <phoneticPr fontId="9"/>
  </si>
  <si>
    <t>六郷</t>
    <rPh sb="0" eb="2">
      <t>ロクゴウ</t>
    </rPh>
    <phoneticPr fontId="2"/>
  </si>
  <si>
    <t>嘉瀬</t>
    <rPh sb="0" eb="2">
      <t>カセ</t>
    </rPh>
    <phoneticPr fontId="2"/>
  </si>
  <si>
    <t>金木</t>
    <rPh sb="0" eb="2">
      <t>カナギ</t>
    </rPh>
    <phoneticPr fontId="2"/>
  </si>
  <si>
    <t>武田</t>
    <rPh sb="0" eb="2">
      <t>タケダ</t>
    </rPh>
    <phoneticPr fontId="9"/>
  </si>
  <si>
    <t>中里</t>
    <rPh sb="0" eb="2">
      <t>ナカサト</t>
    </rPh>
    <phoneticPr fontId="9"/>
  </si>
  <si>
    <t>相内</t>
    <rPh sb="0" eb="2">
      <t>アイウチ</t>
    </rPh>
    <phoneticPr fontId="9"/>
  </si>
  <si>
    <t>小泊</t>
    <rPh sb="0" eb="2">
      <t>コドマリ</t>
    </rPh>
    <phoneticPr fontId="2"/>
  </si>
  <si>
    <t>北津軽郡</t>
    <rPh sb="0" eb="4">
      <t>キタツガルグン</t>
    </rPh>
    <phoneticPr fontId="9"/>
  </si>
  <si>
    <t>平賀町</t>
    <rPh sb="0" eb="3">
      <t>ヒラガチョウ</t>
    </rPh>
    <phoneticPr fontId="9"/>
  </si>
  <si>
    <t>大鰐町</t>
    <rPh sb="0" eb="2">
      <t>オオワニ</t>
    </rPh>
    <rPh sb="2" eb="3">
      <t>チョウ</t>
    </rPh>
    <phoneticPr fontId="9"/>
  </si>
  <si>
    <t>板柳町</t>
    <rPh sb="0" eb="1">
      <t>イタ</t>
    </rPh>
    <rPh sb="1" eb="2">
      <t>ヤナギ</t>
    </rPh>
    <rPh sb="2" eb="3">
      <t>チョウ</t>
    </rPh>
    <phoneticPr fontId="9"/>
  </si>
  <si>
    <t>鶴田町</t>
    <rPh sb="0" eb="3">
      <t>ツルタチョウ</t>
    </rPh>
    <phoneticPr fontId="9"/>
  </si>
  <si>
    <t>中里町</t>
    <rPh sb="0" eb="3">
      <t>ナカサトチョウ</t>
    </rPh>
    <phoneticPr fontId="9"/>
  </si>
  <si>
    <t>小泊村</t>
    <rPh sb="0" eb="3">
      <t>コドマリムラ</t>
    </rPh>
    <phoneticPr fontId="9"/>
  </si>
  <si>
    <t>五所川原</t>
    <rPh sb="0" eb="4">
      <t>ゴショガワラ</t>
    </rPh>
    <phoneticPr fontId="9"/>
  </si>
  <si>
    <t>（中津軽郡含）</t>
    <rPh sb="1" eb="5">
      <t>ナカツガルグン</t>
    </rPh>
    <rPh sb="5" eb="6">
      <t>フク</t>
    </rPh>
    <phoneticPr fontId="9"/>
  </si>
  <si>
    <t>下北郡</t>
    <rPh sb="0" eb="1">
      <t>シタ</t>
    </rPh>
    <rPh sb="1" eb="2">
      <t>キタ</t>
    </rPh>
    <rPh sb="2" eb="3">
      <t>グン</t>
    </rPh>
    <phoneticPr fontId="9"/>
  </si>
  <si>
    <t>旧森田村</t>
    <rPh sb="0" eb="1">
      <t>キュウ</t>
    </rPh>
    <rPh sb="1" eb="3">
      <t>モリタ</t>
    </rPh>
    <rPh sb="3" eb="4">
      <t>ムラ</t>
    </rPh>
    <phoneticPr fontId="9"/>
  </si>
  <si>
    <t>森田</t>
    <rPh sb="0" eb="2">
      <t>モリタ</t>
    </rPh>
    <phoneticPr fontId="9"/>
  </si>
  <si>
    <t>つがる市</t>
    <rPh sb="3" eb="4">
      <t>シ</t>
    </rPh>
    <phoneticPr fontId="4"/>
  </si>
  <si>
    <t>青森県</t>
    <rPh sb="0" eb="1">
      <t>アオ</t>
    </rPh>
    <rPh sb="1" eb="2">
      <t>モリ</t>
    </rPh>
    <rPh sb="2" eb="3">
      <t>イワテケン</t>
    </rPh>
    <phoneticPr fontId="2"/>
  </si>
  <si>
    <t>部数明細書</t>
    <rPh sb="0" eb="2">
      <t>ブスウ</t>
    </rPh>
    <rPh sb="2" eb="4">
      <t>メイサイ</t>
    </rPh>
    <rPh sb="4" eb="5">
      <t>ショ</t>
    </rPh>
    <phoneticPr fontId="2"/>
  </si>
  <si>
    <t>頁枚数</t>
    <rPh sb="0" eb="1">
      <t>ページ</t>
    </rPh>
    <rPh sb="1" eb="3">
      <t>マイスウ</t>
    </rPh>
    <phoneticPr fontId="2"/>
  </si>
  <si>
    <t>東奥日報</t>
    <rPh sb="0" eb="2">
      <t>トウオウ</t>
    </rPh>
    <rPh sb="2" eb="4">
      <t>ニッポウ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</si>
  <si>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</si>
  <si>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</si>
  <si>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陸奥新報</t>
    <rPh sb="0" eb="2">
      <t>ムツ</t>
    </rPh>
    <rPh sb="2" eb="4">
      <t>シンポウ</t>
    </rPh>
    <phoneticPr fontId="2"/>
  </si>
  <si>
    <t>木造</t>
    <rPh sb="0" eb="1">
      <t>キ</t>
    </rPh>
    <rPh sb="1" eb="2">
      <t>ツク</t>
    </rPh>
    <phoneticPr fontId="9"/>
  </si>
  <si>
    <t>柏</t>
    <rPh sb="0" eb="1">
      <t>カシワ</t>
    </rPh>
    <phoneticPr fontId="9"/>
  </si>
  <si>
    <t>稲垣</t>
    <rPh sb="0" eb="2">
      <t>イナガキ</t>
    </rPh>
    <phoneticPr fontId="9"/>
  </si>
  <si>
    <t>車力</t>
    <rPh sb="0" eb="2">
      <t>シャリキ</t>
    </rPh>
    <phoneticPr fontId="9"/>
  </si>
  <si>
    <t>鳴沢</t>
    <rPh sb="0" eb="2">
      <t>ナルサワ</t>
    </rPh>
    <phoneticPr fontId="9"/>
  </si>
  <si>
    <t>北金ヶ沢</t>
    <rPh sb="0" eb="1">
      <t>キタ</t>
    </rPh>
    <rPh sb="1" eb="2">
      <t>カナ</t>
    </rPh>
    <rPh sb="3" eb="4">
      <t>サワ</t>
    </rPh>
    <phoneticPr fontId="9"/>
  </si>
  <si>
    <t>深浦</t>
    <rPh sb="0" eb="2">
      <t>フカウラ</t>
    </rPh>
    <phoneticPr fontId="9"/>
  </si>
  <si>
    <t>岩崎</t>
    <rPh sb="0" eb="2">
      <t>イワサキ</t>
    </rPh>
    <phoneticPr fontId="9"/>
  </si>
  <si>
    <t>鯵ヶ沢町</t>
    <rPh sb="0" eb="1">
      <t>アジ</t>
    </rPh>
    <rPh sb="2" eb="3">
      <t>サワ</t>
    </rPh>
    <rPh sb="3" eb="4">
      <t>チョウ</t>
    </rPh>
    <phoneticPr fontId="9"/>
  </si>
  <si>
    <t>深浦町</t>
    <rPh sb="0" eb="2">
      <t>フカウラ</t>
    </rPh>
    <rPh sb="2" eb="3">
      <t>チョウ</t>
    </rPh>
    <phoneticPr fontId="9"/>
  </si>
  <si>
    <t>岩崎村</t>
    <rPh sb="0" eb="3">
      <t>イワサキムラ</t>
    </rPh>
    <phoneticPr fontId="9"/>
  </si>
  <si>
    <t>黒石市・南津軽郡・五所川原市</t>
    <rPh sb="0" eb="3">
      <t>クロイシシ</t>
    </rPh>
    <rPh sb="4" eb="8">
      <t>ミナミツガルグン</t>
    </rPh>
    <rPh sb="9" eb="14">
      <t>ゴショガワラシ</t>
    </rPh>
    <phoneticPr fontId="2"/>
  </si>
  <si>
    <t>合計</t>
    <rPh sb="0" eb="2">
      <t>ゴウケイ</t>
    </rPh>
    <phoneticPr fontId="9"/>
  </si>
  <si>
    <t>デーリー東北</t>
    <rPh sb="4" eb="6">
      <t>トウホク</t>
    </rPh>
    <phoneticPr fontId="2"/>
  </si>
  <si>
    <t>朝日</t>
    <rPh sb="0" eb="2">
      <t>アサヒ</t>
    </rPh>
    <phoneticPr fontId="2"/>
  </si>
  <si>
    <t>毎日</t>
    <rPh sb="0" eb="2">
      <t>マイニチ</t>
    </rPh>
    <phoneticPr fontId="2"/>
  </si>
  <si>
    <t>読売</t>
    <rPh sb="0" eb="2">
      <t>ヨミウリ</t>
    </rPh>
    <phoneticPr fontId="2"/>
  </si>
  <si>
    <t>三戸</t>
    <rPh sb="0" eb="2">
      <t>サンノヘ</t>
    </rPh>
    <phoneticPr fontId="9"/>
  </si>
  <si>
    <t>田子</t>
    <rPh sb="0" eb="2">
      <t>タゴ</t>
    </rPh>
    <phoneticPr fontId="9"/>
  </si>
  <si>
    <t>三戸町</t>
    <rPh sb="0" eb="2">
      <t>サンノヘ</t>
    </rPh>
    <rPh sb="2" eb="3">
      <t>チョウ</t>
    </rPh>
    <phoneticPr fontId="9"/>
  </si>
  <si>
    <t>田子町</t>
    <rPh sb="0" eb="2">
      <t>タゴ</t>
    </rPh>
    <rPh sb="2" eb="3">
      <t>マチ</t>
    </rPh>
    <phoneticPr fontId="9"/>
  </si>
  <si>
    <t>名川町</t>
    <rPh sb="0" eb="2">
      <t>ナガワ</t>
    </rPh>
    <rPh sb="2" eb="3">
      <t>チョウ</t>
    </rPh>
    <phoneticPr fontId="9"/>
  </si>
  <si>
    <t>南部町</t>
    <rPh sb="0" eb="2">
      <t>ナンブ</t>
    </rPh>
    <rPh sb="2" eb="3">
      <t>チョウ</t>
    </rPh>
    <phoneticPr fontId="9"/>
  </si>
  <si>
    <t>五戸町</t>
    <rPh sb="0" eb="2">
      <t>ゴノヘ</t>
    </rPh>
    <rPh sb="2" eb="3">
      <t>チョウ</t>
    </rPh>
    <phoneticPr fontId="9"/>
  </si>
  <si>
    <t>新郷村</t>
    <rPh sb="0" eb="1">
      <t>シン</t>
    </rPh>
    <rPh sb="1" eb="2">
      <t>サト</t>
    </rPh>
    <rPh sb="2" eb="3">
      <t>ムラ</t>
    </rPh>
    <phoneticPr fontId="9"/>
  </si>
  <si>
    <t>倉石村</t>
    <rPh sb="0" eb="3">
      <t>クライシムラ</t>
    </rPh>
    <phoneticPr fontId="9"/>
  </si>
  <si>
    <t>階上町</t>
    <rPh sb="0" eb="3">
      <t>ハシカミチョウ</t>
    </rPh>
    <phoneticPr fontId="9"/>
  </si>
  <si>
    <t>三戸郡</t>
    <rPh sb="0" eb="3">
      <t>サンノヘグン</t>
    </rPh>
    <phoneticPr fontId="9"/>
  </si>
  <si>
    <t>白銀</t>
    <rPh sb="0" eb="2">
      <t>シロガネ</t>
    </rPh>
    <phoneticPr fontId="9"/>
  </si>
  <si>
    <t>長谷川本店</t>
    <rPh sb="0" eb="3">
      <t>ハセガワ</t>
    </rPh>
    <rPh sb="3" eb="5">
      <t>ホンテン</t>
    </rPh>
    <phoneticPr fontId="9"/>
  </si>
  <si>
    <t>売市</t>
    <rPh sb="0" eb="1">
      <t>ウ</t>
    </rPh>
    <rPh sb="1" eb="2">
      <t>イチ</t>
    </rPh>
    <phoneticPr fontId="9"/>
  </si>
  <si>
    <t>八戸中央</t>
    <rPh sb="0" eb="2">
      <t>ハチノヘ</t>
    </rPh>
    <rPh sb="2" eb="4">
      <t>チュウオウ</t>
    </rPh>
    <phoneticPr fontId="9"/>
  </si>
  <si>
    <t>高瀬本店</t>
    <rPh sb="0" eb="2">
      <t>タカセ</t>
    </rPh>
    <rPh sb="2" eb="4">
      <t>ホンテン</t>
    </rPh>
    <phoneticPr fontId="9"/>
  </si>
  <si>
    <t>湊</t>
    <rPh sb="0" eb="1">
      <t>ミナト</t>
    </rPh>
    <phoneticPr fontId="9"/>
  </si>
  <si>
    <t>小中野</t>
    <rPh sb="0" eb="1">
      <t>オ</t>
    </rPh>
    <rPh sb="1" eb="3">
      <t>ナカノ</t>
    </rPh>
    <phoneticPr fontId="9"/>
  </si>
  <si>
    <t>旭ヶ丘</t>
    <rPh sb="0" eb="3">
      <t>アサヒガオカ</t>
    </rPh>
    <phoneticPr fontId="9"/>
  </si>
  <si>
    <t>種差</t>
    <rPh sb="0" eb="2">
      <t>タネサシ</t>
    </rPh>
    <phoneticPr fontId="9"/>
  </si>
  <si>
    <t>三戸郡・八戸市</t>
    <rPh sb="0" eb="3">
      <t>サンノヘグン</t>
    </rPh>
    <rPh sb="4" eb="7">
      <t>ハチノヘシ</t>
    </rPh>
    <phoneticPr fontId="2"/>
  </si>
  <si>
    <t>八戸市</t>
    <rPh sb="0" eb="3">
      <t>ハチノヘシ</t>
    </rPh>
    <phoneticPr fontId="9"/>
  </si>
  <si>
    <t>（三戸郡含）</t>
    <rPh sb="1" eb="4">
      <t>サンノヘグン</t>
    </rPh>
    <rPh sb="4" eb="5">
      <t>フク</t>
    </rPh>
    <phoneticPr fontId="9"/>
  </si>
  <si>
    <t>下田</t>
    <rPh sb="0" eb="2">
      <t>シモダ</t>
    </rPh>
    <phoneticPr fontId="9"/>
  </si>
  <si>
    <t>六戸</t>
    <rPh sb="0" eb="2">
      <t>ロクノヘ</t>
    </rPh>
    <phoneticPr fontId="9"/>
  </si>
  <si>
    <t>七戸</t>
    <rPh sb="0" eb="2">
      <t>シチノヘ</t>
    </rPh>
    <phoneticPr fontId="9"/>
  </si>
  <si>
    <t>上北町</t>
    <rPh sb="0" eb="3">
      <t>カミキタチョウ</t>
    </rPh>
    <phoneticPr fontId="9"/>
  </si>
  <si>
    <t>乙供</t>
    <rPh sb="0" eb="2">
      <t>オットモ</t>
    </rPh>
    <phoneticPr fontId="9"/>
  </si>
  <si>
    <t>天間林</t>
    <rPh sb="0" eb="3">
      <t>テンマバヤシ</t>
    </rPh>
    <phoneticPr fontId="9"/>
  </si>
  <si>
    <t>野辺地</t>
    <rPh sb="0" eb="3">
      <t>ノヘジ</t>
    </rPh>
    <phoneticPr fontId="9"/>
  </si>
  <si>
    <t>泊</t>
    <rPh sb="0" eb="1">
      <t>トマリ</t>
    </rPh>
    <phoneticPr fontId="9"/>
  </si>
  <si>
    <t>横浜</t>
    <rPh sb="0" eb="2">
      <t>ヨコハマ</t>
    </rPh>
    <phoneticPr fontId="9"/>
  </si>
  <si>
    <t>下田町</t>
    <rPh sb="0" eb="3">
      <t>シモダチョウ</t>
    </rPh>
    <phoneticPr fontId="9"/>
  </si>
  <si>
    <t>六戸町</t>
    <rPh sb="0" eb="2">
      <t>ロクノヘ</t>
    </rPh>
    <rPh sb="2" eb="3">
      <t>チョウ</t>
    </rPh>
    <phoneticPr fontId="9"/>
  </si>
  <si>
    <t>七戸町</t>
    <rPh sb="0" eb="2">
      <t>シチノヘ</t>
    </rPh>
    <rPh sb="2" eb="3">
      <t>チョウ</t>
    </rPh>
    <phoneticPr fontId="9"/>
  </si>
  <si>
    <t>東北町</t>
    <rPh sb="0" eb="2">
      <t>トウホク</t>
    </rPh>
    <rPh sb="2" eb="3">
      <t>チョウ</t>
    </rPh>
    <phoneticPr fontId="9"/>
  </si>
  <si>
    <t>天間林村</t>
    <rPh sb="0" eb="4">
      <t>テンマバヤシムラ</t>
    </rPh>
    <phoneticPr fontId="9"/>
  </si>
  <si>
    <t>野辺地町</t>
    <rPh sb="0" eb="4">
      <t>ノヘジマチ</t>
    </rPh>
    <phoneticPr fontId="9"/>
  </si>
  <si>
    <t>六ヶ所村</t>
    <rPh sb="0" eb="4">
      <t>ロッカショムラ</t>
    </rPh>
    <phoneticPr fontId="9"/>
  </si>
  <si>
    <t>横浜町</t>
    <rPh sb="0" eb="3">
      <t>ヨコハマチョウ</t>
    </rPh>
    <phoneticPr fontId="9"/>
  </si>
  <si>
    <t>上北郡</t>
    <rPh sb="0" eb="3">
      <t>カミキタグン</t>
    </rPh>
    <phoneticPr fontId="9"/>
  </si>
  <si>
    <t>上北郡・十和田市・三沢市</t>
    <rPh sb="0" eb="3">
      <t>カミキタグン</t>
    </rPh>
    <rPh sb="4" eb="8">
      <t>トワダシ</t>
    </rPh>
    <rPh sb="9" eb="12">
      <t>ミサワシ</t>
    </rPh>
    <phoneticPr fontId="2"/>
  </si>
  <si>
    <t>十和田北</t>
    <rPh sb="0" eb="3">
      <t>トワダ</t>
    </rPh>
    <rPh sb="3" eb="4">
      <t>キタ</t>
    </rPh>
    <phoneticPr fontId="9"/>
  </si>
  <si>
    <t>十和田南</t>
    <rPh sb="0" eb="3">
      <t>トワダ</t>
    </rPh>
    <rPh sb="3" eb="4">
      <t>ミナミ</t>
    </rPh>
    <phoneticPr fontId="9"/>
  </si>
  <si>
    <t>十和田市</t>
    <rPh sb="0" eb="4">
      <t>トワダシ</t>
    </rPh>
    <phoneticPr fontId="9"/>
  </si>
  <si>
    <t>（上北郡含）</t>
    <rPh sb="1" eb="4">
      <t>カミキタグン</t>
    </rPh>
    <rPh sb="4" eb="5">
      <t>フク</t>
    </rPh>
    <phoneticPr fontId="9"/>
  </si>
  <si>
    <t>三沢</t>
    <rPh sb="0" eb="2">
      <t>ミサワ</t>
    </rPh>
    <phoneticPr fontId="9"/>
  </si>
  <si>
    <t>平賀</t>
    <rPh sb="0" eb="2">
      <t>ヒラガ</t>
    </rPh>
    <phoneticPr fontId="2"/>
  </si>
  <si>
    <t>三沢市</t>
    <rPh sb="0" eb="3">
      <t>ミサワシ</t>
    </rPh>
    <phoneticPr fontId="9"/>
  </si>
  <si>
    <t>代理店</t>
    <phoneticPr fontId="9"/>
  </si>
  <si>
    <t>代理店</t>
    <phoneticPr fontId="9"/>
  </si>
  <si>
    <t>日経・中央</t>
    <rPh sb="0" eb="2">
      <t>ニッケイ</t>
    </rPh>
    <rPh sb="3" eb="5">
      <t>チュウオウ</t>
    </rPh>
    <phoneticPr fontId="9"/>
  </si>
  <si>
    <t>日経・東部</t>
    <rPh sb="0" eb="2">
      <t>ニッケイ</t>
    </rPh>
    <rPh sb="3" eb="5">
      <t>トウブ</t>
    </rPh>
    <phoneticPr fontId="9"/>
  </si>
  <si>
    <t>旧木造町</t>
    <rPh sb="0" eb="1">
      <t>キュウ</t>
    </rPh>
    <rPh sb="1" eb="2">
      <t>キ</t>
    </rPh>
    <rPh sb="2" eb="3">
      <t>ツク</t>
    </rPh>
    <rPh sb="3" eb="4">
      <t>チョウ</t>
    </rPh>
    <phoneticPr fontId="9"/>
  </si>
  <si>
    <t>旧川内町</t>
    <rPh sb="0" eb="1">
      <t>キュウ</t>
    </rPh>
    <rPh sb="1" eb="4">
      <t>カワウチチョウ</t>
    </rPh>
    <phoneticPr fontId="9"/>
  </si>
  <si>
    <t>旧脇野沢村</t>
    <rPh sb="0" eb="1">
      <t>キュウ</t>
    </rPh>
    <rPh sb="1" eb="3">
      <t>ワキノ</t>
    </rPh>
    <rPh sb="3" eb="4">
      <t>ザワ</t>
    </rPh>
    <rPh sb="4" eb="5">
      <t>ムラ</t>
    </rPh>
    <phoneticPr fontId="9"/>
  </si>
  <si>
    <t>旧大畑町</t>
    <rPh sb="0" eb="1">
      <t>キュウ</t>
    </rPh>
    <rPh sb="1" eb="4">
      <t>オオハタチョウ</t>
    </rPh>
    <phoneticPr fontId="9"/>
  </si>
  <si>
    <t>旧金木町</t>
    <rPh sb="0" eb="1">
      <t>キュウ</t>
    </rPh>
    <rPh sb="1" eb="3">
      <t>カナギ</t>
    </rPh>
    <rPh sb="3" eb="4">
      <t>チョウ</t>
    </rPh>
    <phoneticPr fontId="9"/>
  </si>
  <si>
    <t>旧市浦町</t>
    <rPh sb="0" eb="1">
      <t>キュウ</t>
    </rPh>
    <rPh sb="1" eb="3">
      <t>イチウラ</t>
    </rPh>
    <rPh sb="3" eb="4">
      <t>チョウ</t>
    </rPh>
    <phoneticPr fontId="9"/>
  </si>
  <si>
    <t>つがる市</t>
    <rPh sb="3" eb="4">
      <t>シ</t>
    </rPh>
    <phoneticPr fontId="9"/>
  </si>
  <si>
    <t>合計</t>
    <rPh sb="0" eb="1">
      <t>ゴウ</t>
    </rPh>
    <rPh sb="1" eb="2">
      <t>ケイ</t>
    </rPh>
    <phoneticPr fontId="9"/>
  </si>
  <si>
    <t>旧柏村</t>
    <rPh sb="0" eb="1">
      <t>キュウ</t>
    </rPh>
    <rPh sb="1" eb="3">
      <t>カシワムラ</t>
    </rPh>
    <phoneticPr fontId="9"/>
  </si>
  <si>
    <t>旧稲垣村</t>
    <rPh sb="0" eb="1">
      <t>キュウ</t>
    </rPh>
    <rPh sb="1" eb="4">
      <t>イナガキムラ</t>
    </rPh>
    <phoneticPr fontId="9"/>
  </si>
  <si>
    <t>旧車力村</t>
    <rPh sb="0" eb="1">
      <t>キュウ</t>
    </rPh>
    <rPh sb="1" eb="4">
      <t>シャリキムラ</t>
    </rPh>
    <phoneticPr fontId="9"/>
  </si>
  <si>
    <t>石川</t>
    <rPh sb="0" eb="2">
      <t>イシカワ</t>
    </rPh>
    <phoneticPr fontId="9"/>
  </si>
  <si>
    <t>名川</t>
    <rPh sb="0" eb="2">
      <t>ナガワ</t>
    </rPh>
    <phoneticPr fontId="9"/>
  </si>
  <si>
    <t>読売大湊</t>
    <rPh sb="0" eb="2">
      <t>ヨミウリ</t>
    </rPh>
    <rPh sb="2" eb="4">
      <t>オオミナト</t>
    </rPh>
    <phoneticPr fontId="9"/>
  </si>
  <si>
    <t>合売店は3紙以上で銘柄指定はできません。</t>
    <rPh sb="0" eb="1">
      <t>ゴウ</t>
    </rPh>
    <rPh sb="1" eb="3">
      <t>バイテン</t>
    </rPh>
    <rPh sb="5" eb="6">
      <t>シ</t>
    </rPh>
    <rPh sb="6" eb="8">
      <t>イジョウ</t>
    </rPh>
    <rPh sb="9" eb="11">
      <t>メイガラ</t>
    </rPh>
    <rPh sb="11" eb="13">
      <t>シテイ</t>
    </rPh>
    <phoneticPr fontId="9"/>
  </si>
  <si>
    <t>西部岡</t>
    <rPh sb="0" eb="2">
      <t>セイブ</t>
    </rPh>
    <rPh sb="2" eb="3">
      <t>オカ</t>
    </rPh>
    <phoneticPr fontId="9"/>
  </si>
  <si>
    <t>青森県市郡別・新聞折込部数表</t>
    <phoneticPr fontId="2"/>
  </si>
  <si>
    <t>浪岡</t>
    <phoneticPr fontId="9"/>
  </si>
  <si>
    <t>陸奥新報折込申込書</t>
    <rPh sb="0" eb="2">
      <t>ムツ</t>
    </rPh>
    <rPh sb="2" eb="4">
      <t>シンポウ</t>
    </rPh>
    <rPh sb="4" eb="6">
      <t>オリコミ</t>
    </rPh>
    <rPh sb="6" eb="8">
      <t>モウシコミ</t>
    </rPh>
    <rPh sb="8" eb="9">
      <t>ショ</t>
    </rPh>
    <phoneticPr fontId="2"/>
  </si>
  <si>
    <t>広告主名</t>
    <rPh sb="0" eb="2">
      <t>コウコク</t>
    </rPh>
    <rPh sb="2" eb="3">
      <t>ヌシ</t>
    </rPh>
    <rPh sb="3" eb="4">
      <t>メイ</t>
    </rPh>
    <phoneticPr fontId="2"/>
  </si>
  <si>
    <t>タイトル</t>
    <phoneticPr fontId="2"/>
  </si>
  <si>
    <t>代理店名</t>
    <rPh sb="0" eb="3">
      <t>ダイリテン</t>
    </rPh>
    <rPh sb="3" eb="4">
      <t>メイ</t>
    </rPh>
    <phoneticPr fontId="2"/>
  </si>
  <si>
    <t>サイズ</t>
    <phoneticPr fontId="2"/>
  </si>
  <si>
    <t>総枚数</t>
    <rPh sb="0" eb="1">
      <t>ソウ</t>
    </rPh>
    <rPh sb="1" eb="3">
      <t>マイスウ</t>
    </rPh>
    <phoneticPr fontId="2"/>
  </si>
  <si>
    <t>青森県</t>
    <rPh sb="0" eb="3">
      <t>アオモリケン</t>
    </rPh>
    <phoneticPr fontId="2"/>
  </si>
  <si>
    <t>地　区</t>
    <rPh sb="0" eb="1">
      <t>チ</t>
    </rPh>
    <rPh sb="2" eb="3">
      <t>ク</t>
    </rPh>
    <phoneticPr fontId="2"/>
  </si>
  <si>
    <t>部　数</t>
    <rPh sb="0" eb="3">
      <t>ブスウ</t>
    </rPh>
    <phoneticPr fontId="2"/>
  </si>
  <si>
    <t>弘前市</t>
    <rPh sb="0" eb="2">
      <t>ヒロサキ</t>
    </rPh>
    <rPh sb="2" eb="3">
      <t>シ</t>
    </rPh>
    <phoneticPr fontId="2"/>
  </si>
  <si>
    <t>&lt;弘前市内内訳&gt;</t>
    <rPh sb="1" eb="3">
      <t>ヒロサキ</t>
    </rPh>
    <rPh sb="3" eb="5">
      <t>シナイ</t>
    </rPh>
    <rPh sb="5" eb="7">
      <t>ウチワケ</t>
    </rPh>
    <phoneticPr fontId="2"/>
  </si>
  <si>
    <t>ＴＥＬ022-390-7322</t>
    <phoneticPr fontId="2"/>
  </si>
  <si>
    <t>ＦＡＸ022-390-7822</t>
    <phoneticPr fontId="2"/>
  </si>
  <si>
    <t>140101</t>
    <phoneticPr fontId="2"/>
  </si>
  <si>
    <t>0101</t>
    <phoneticPr fontId="2"/>
  </si>
  <si>
    <t>鯵ヶ沢</t>
    <rPh sb="0" eb="3">
      <t>アジガサワ</t>
    </rPh>
    <phoneticPr fontId="9"/>
  </si>
  <si>
    <t>中央青柳堤</t>
    <rPh sb="0" eb="2">
      <t>チュウオウ</t>
    </rPh>
    <rPh sb="2" eb="3">
      <t>アオ</t>
    </rPh>
    <rPh sb="3" eb="4">
      <t>ヤナギ</t>
    </rPh>
    <rPh sb="4" eb="5">
      <t>ツツミ</t>
    </rPh>
    <phoneticPr fontId="9"/>
  </si>
  <si>
    <t>青森西部</t>
    <rPh sb="0" eb="2">
      <t>アオモリ</t>
    </rPh>
    <rPh sb="2" eb="4">
      <t>セイブ</t>
    </rPh>
    <phoneticPr fontId="2"/>
  </si>
  <si>
    <t>青森東部</t>
    <rPh sb="0" eb="2">
      <t>アオモリ</t>
    </rPh>
    <rPh sb="2" eb="4">
      <t>トウブ</t>
    </rPh>
    <phoneticPr fontId="2"/>
  </si>
  <si>
    <t>計</t>
    <phoneticPr fontId="9"/>
  </si>
  <si>
    <t>平内</t>
    <rPh sb="0" eb="2">
      <t>ヒラナイ</t>
    </rPh>
    <phoneticPr fontId="2"/>
  </si>
  <si>
    <t>青森原別</t>
    <rPh sb="0" eb="2">
      <t>アオモリ</t>
    </rPh>
    <rPh sb="2" eb="3">
      <t>ハラ</t>
    </rPh>
    <rPh sb="3" eb="4">
      <t>ベツ</t>
    </rPh>
    <phoneticPr fontId="9"/>
  </si>
  <si>
    <t>城東高田</t>
    <rPh sb="0" eb="2">
      <t>ジョウトウ</t>
    </rPh>
    <rPh sb="2" eb="4">
      <t>タカダ</t>
    </rPh>
    <phoneticPr fontId="2"/>
  </si>
  <si>
    <t>南部剣吉</t>
    <rPh sb="0" eb="2">
      <t>ナンブ</t>
    </rPh>
    <rPh sb="2" eb="3">
      <t>ケン</t>
    </rPh>
    <rPh sb="3" eb="4">
      <t>キチ</t>
    </rPh>
    <phoneticPr fontId="9"/>
  </si>
  <si>
    <t>読売大学前</t>
    <rPh sb="0" eb="2">
      <t>ヨミウリ</t>
    </rPh>
    <rPh sb="2" eb="4">
      <t>ダイガク</t>
    </rPh>
    <rPh sb="4" eb="5">
      <t>マエ</t>
    </rPh>
    <phoneticPr fontId="9"/>
  </si>
  <si>
    <t>読売城西</t>
    <rPh sb="0" eb="2">
      <t>ヨミウリ</t>
    </rPh>
    <rPh sb="2" eb="3">
      <t>シロ</t>
    </rPh>
    <rPh sb="3" eb="4">
      <t>ニシ</t>
    </rPh>
    <phoneticPr fontId="9"/>
  </si>
  <si>
    <t>日経大学前</t>
    <rPh sb="0" eb="2">
      <t>ニッケイ</t>
    </rPh>
    <rPh sb="2" eb="5">
      <t>ダイガクマエ</t>
    </rPh>
    <phoneticPr fontId="9"/>
  </si>
  <si>
    <t>新郷倉石</t>
    <rPh sb="0" eb="1">
      <t>ニイ</t>
    </rPh>
    <rPh sb="1" eb="2">
      <t>サト</t>
    </rPh>
    <rPh sb="2" eb="4">
      <t>クライシ</t>
    </rPh>
    <phoneticPr fontId="9"/>
  </si>
  <si>
    <t>中居林</t>
    <rPh sb="0" eb="2">
      <t>ナカイ</t>
    </rPh>
    <rPh sb="2" eb="3">
      <t>ハヤシ</t>
    </rPh>
    <phoneticPr fontId="9"/>
  </si>
  <si>
    <t>五所駅前</t>
    <phoneticPr fontId="9"/>
  </si>
  <si>
    <t>エルム通</t>
    <phoneticPr fontId="9"/>
  </si>
  <si>
    <t>五所東部</t>
    <rPh sb="2" eb="4">
      <t>トウブ</t>
    </rPh>
    <phoneticPr fontId="9"/>
  </si>
  <si>
    <t>西部※中央と東部に統合。</t>
    <rPh sb="0" eb="2">
      <t>セイブ</t>
    </rPh>
    <rPh sb="3" eb="5">
      <t>チュウオウ</t>
    </rPh>
    <rPh sb="6" eb="8">
      <t>トウブ</t>
    </rPh>
    <rPh sb="9" eb="11">
      <t>トウゴウ</t>
    </rPh>
    <phoneticPr fontId="9"/>
  </si>
  <si>
    <t>西部※中央と東部に統合。</t>
    <rPh sb="0" eb="2">
      <t>セイブ</t>
    </rPh>
    <phoneticPr fontId="9"/>
  </si>
  <si>
    <t>北津軽郡・つるが市・西津軽郡</t>
    <rPh sb="0" eb="4">
      <t>キタツガルグン</t>
    </rPh>
    <rPh sb="8" eb="9">
      <t>シ</t>
    </rPh>
    <rPh sb="10" eb="14">
      <t>ニシツガルグン</t>
    </rPh>
    <phoneticPr fontId="2"/>
  </si>
  <si>
    <t>※中央と東部に統合。一部下田・三沢月館へ</t>
    <phoneticPr fontId="9"/>
  </si>
  <si>
    <t>西部※</t>
    <rPh sb="0" eb="2">
      <t>セイブ</t>
    </rPh>
    <phoneticPr fontId="9"/>
  </si>
  <si>
    <t>日経・西部※</t>
    <rPh sb="0" eb="2">
      <t>ニッケイ</t>
    </rPh>
    <rPh sb="3" eb="5">
      <t>セイブ</t>
    </rPh>
    <phoneticPr fontId="9"/>
  </si>
  <si>
    <t>青森金沢</t>
    <rPh sb="0" eb="2">
      <t>アオモリ</t>
    </rPh>
    <rPh sb="2" eb="4">
      <t>カナザワ</t>
    </rPh>
    <phoneticPr fontId="9"/>
  </si>
  <si>
    <t>青森旭町</t>
    <rPh sb="0" eb="2">
      <t>アオモリ</t>
    </rPh>
    <rPh sb="2" eb="3">
      <t>アサヒ</t>
    </rPh>
    <rPh sb="3" eb="4">
      <t>マチ</t>
    </rPh>
    <phoneticPr fontId="9"/>
  </si>
  <si>
    <t>黒石小山内</t>
    <rPh sb="0" eb="2">
      <t>クロイシ</t>
    </rPh>
    <rPh sb="2" eb="5">
      <t>オサナイ</t>
    </rPh>
    <phoneticPr fontId="9"/>
  </si>
  <si>
    <t>中央斎藤※黒石小山内と統合</t>
    <rPh sb="0" eb="2">
      <t>チュウオウ</t>
    </rPh>
    <rPh sb="2" eb="4">
      <t>サイトウ</t>
    </rPh>
    <rPh sb="5" eb="7">
      <t>クロイシ</t>
    </rPh>
    <phoneticPr fontId="2"/>
  </si>
  <si>
    <t>東奥日報は予約制となっており、折込日5日前午前中（土・日・祝・祭日除く）が、申込締切となります。</t>
    <rPh sb="0" eb="2">
      <t>トウオウ</t>
    </rPh>
    <rPh sb="2" eb="4">
      <t>ニッポウ</t>
    </rPh>
    <rPh sb="5" eb="8">
      <t>ヨヤクセイ</t>
    </rPh>
    <rPh sb="15" eb="17">
      <t>オリコミ</t>
    </rPh>
    <rPh sb="17" eb="18">
      <t>ビ</t>
    </rPh>
    <rPh sb="18" eb="21">
      <t>５ニチマエ</t>
    </rPh>
    <rPh sb="21" eb="24">
      <t>ゴゼンチュウ</t>
    </rPh>
    <rPh sb="25" eb="26">
      <t>ド</t>
    </rPh>
    <rPh sb="27" eb="28">
      <t>ニチ</t>
    </rPh>
    <rPh sb="29" eb="30">
      <t>シュク</t>
    </rPh>
    <rPh sb="31" eb="33">
      <t>サイジツ</t>
    </rPh>
    <rPh sb="33" eb="34">
      <t>ノゾ</t>
    </rPh>
    <rPh sb="38" eb="40">
      <t>モウシコミ</t>
    </rPh>
    <rPh sb="40" eb="42">
      <t>シメキリ</t>
    </rPh>
    <phoneticPr fontId="9"/>
  </si>
  <si>
    <t>青森造道</t>
    <rPh sb="0" eb="2">
      <t>アオモリ</t>
    </rPh>
    <rPh sb="2" eb="4">
      <t>ツクリミチ</t>
    </rPh>
    <phoneticPr fontId="9"/>
  </si>
  <si>
    <t>青森西滝</t>
    <rPh sb="0" eb="2">
      <t>アオモリ</t>
    </rPh>
    <rPh sb="2" eb="3">
      <t>ニシ</t>
    </rPh>
    <rPh sb="3" eb="4">
      <t>タキ</t>
    </rPh>
    <phoneticPr fontId="9"/>
  </si>
  <si>
    <t>部数</t>
    <rPh sb="0" eb="2">
      <t>ブスウ</t>
    </rPh>
    <phoneticPr fontId="9"/>
  </si>
  <si>
    <t>折込数</t>
    <rPh sb="2" eb="3">
      <t>スウ</t>
    </rPh>
    <phoneticPr fontId="9"/>
  </si>
  <si>
    <t>産経</t>
    <rPh sb="0" eb="2">
      <t>サンケイ</t>
    </rPh>
    <phoneticPr fontId="4"/>
  </si>
  <si>
    <t>青森中部</t>
    <rPh sb="0" eb="1">
      <t>アオ</t>
    </rPh>
    <rPh sb="1" eb="2">
      <t>モリ</t>
    </rPh>
    <rPh sb="2" eb="4">
      <t>チュウブ</t>
    </rPh>
    <phoneticPr fontId="2"/>
  </si>
  <si>
    <t>(内訳)</t>
    <rPh sb="1" eb="3">
      <t>ウチワケ</t>
    </rPh>
    <phoneticPr fontId="2"/>
  </si>
  <si>
    <t>戸山</t>
    <rPh sb="0" eb="2">
      <t>トヤマ</t>
    </rPh>
    <phoneticPr fontId="9"/>
  </si>
  <si>
    <t>（内訳）</t>
    <phoneticPr fontId="9"/>
  </si>
  <si>
    <t>幸畑</t>
    <rPh sb="0" eb="1">
      <t>サチ</t>
    </rPh>
    <rPh sb="1" eb="2">
      <t>ハタ</t>
    </rPh>
    <phoneticPr fontId="9"/>
  </si>
  <si>
    <t>岩木</t>
    <rPh sb="0" eb="2">
      <t>イワキ</t>
    </rPh>
    <phoneticPr fontId="9"/>
  </si>
  <si>
    <t>陸奥 西目屋</t>
    <phoneticPr fontId="9"/>
  </si>
  <si>
    <t>手配計</t>
    <rPh sb="0" eb="2">
      <t>テハイ</t>
    </rPh>
    <rPh sb="2" eb="3">
      <t>ケイ</t>
    </rPh>
    <phoneticPr fontId="2"/>
  </si>
  <si>
    <t>弘前土手町</t>
    <rPh sb="0" eb="2">
      <t>ヒロサキ</t>
    </rPh>
    <rPh sb="2" eb="5">
      <t>ドテマチ</t>
    </rPh>
    <phoneticPr fontId="9"/>
  </si>
  <si>
    <t>河北折込センター 022-390-7322</t>
    <phoneticPr fontId="9"/>
  </si>
  <si>
    <t>八戸東部</t>
    <rPh sb="0" eb="2">
      <t>ハチノヘ</t>
    </rPh>
    <rPh sb="2" eb="4">
      <t>トウブ</t>
    </rPh>
    <phoneticPr fontId="9"/>
  </si>
  <si>
    <t>八戸中央</t>
    <rPh sb="0" eb="2">
      <t>ハチノヘ</t>
    </rPh>
    <rPh sb="2" eb="4">
      <t>チュウオウ</t>
    </rPh>
    <phoneticPr fontId="9"/>
  </si>
  <si>
    <t>八戸西部</t>
    <rPh sb="0" eb="2">
      <t>ハチノヘ</t>
    </rPh>
    <rPh sb="2" eb="4">
      <t>セイブ</t>
    </rPh>
    <phoneticPr fontId="9"/>
  </si>
  <si>
    <t>八戸北部</t>
    <rPh sb="0" eb="2">
      <t>ハチノヘ</t>
    </rPh>
    <rPh sb="2" eb="4">
      <t>ホクブ</t>
    </rPh>
    <phoneticPr fontId="9"/>
  </si>
  <si>
    <t>弘前城東 計</t>
    <rPh sb="0" eb="2">
      <t>ヒロサキ</t>
    </rPh>
    <rPh sb="2" eb="4">
      <t>ジョウトウ</t>
    </rPh>
    <rPh sb="5" eb="6">
      <t>ケイ</t>
    </rPh>
    <phoneticPr fontId="2"/>
  </si>
  <si>
    <t>岩木</t>
    <phoneticPr fontId="9"/>
  </si>
  <si>
    <t>桔梗野</t>
    <phoneticPr fontId="9"/>
  </si>
  <si>
    <t>弘前青山</t>
    <phoneticPr fontId="9"/>
  </si>
  <si>
    <t>広告主名</t>
    <phoneticPr fontId="9"/>
  </si>
  <si>
    <t>むつ西部</t>
    <rPh sb="2" eb="4">
      <t>セイブ</t>
    </rPh>
    <phoneticPr fontId="9"/>
  </si>
  <si>
    <t>むつ南部</t>
    <rPh sb="2" eb="4">
      <t>ナンブ</t>
    </rPh>
    <phoneticPr fontId="9"/>
  </si>
  <si>
    <t>むつ東部</t>
    <rPh sb="2" eb="4">
      <t>トウブ</t>
    </rPh>
    <phoneticPr fontId="9"/>
  </si>
  <si>
    <t>日経西部</t>
    <rPh sb="0" eb="2">
      <t>ニッケイ</t>
    </rPh>
    <rPh sb="2" eb="4">
      <t>セイブ</t>
    </rPh>
    <phoneticPr fontId="9"/>
  </si>
  <si>
    <t>日経東部</t>
    <rPh sb="0" eb="2">
      <t>ニッケイ</t>
    </rPh>
    <rPh sb="2" eb="4">
      <t>トウブ</t>
    </rPh>
    <phoneticPr fontId="9"/>
  </si>
  <si>
    <t>日経南部</t>
    <rPh sb="0" eb="2">
      <t>ニッケイ</t>
    </rPh>
    <rPh sb="2" eb="4">
      <t>ナンブ</t>
    </rPh>
    <phoneticPr fontId="9"/>
  </si>
  <si>
    <t>読売・日経</t>
    <rPh sb="0" eb="2">
      <t>ヨミウリ</t>
    </rPh>
    <rPh sb="3" eb="5">
      <t>ニッケイ</t>
    </rPh>
    <phoneticPr fontId="2"/>
  </si>
  <si>
    <t>読売田名部</t>
    <rPh sb="0" eb="2">
      <t>ヨミウリ</t>
    </rPh>
    <rPh sb="2" eb="5">
      <t>タナベ</t>
    </rPh>
    <phoneticPr fontId="9"/>
  </si>
  <si>
    <t>青森東部</t>
    <rPh sb="0" eb="1">
      <t>アオ</t>
    </rPh>
    <rPh sb="1" eb="2">
      <t>モリ</t>
    </rPh>
    <rPh sb="2" eb="4">
      <t>トウブ</t>
    </rPh>
    <phoneticPr fontId="2"/>
  </si>
  <si>
    <t>読売</t>
    <rPh sb="0" eb="2">
      <t>ヨミウリ</t>
    </rPh>
    <phoneticPr fontId="2"/>
  </si>
  <si>
    <t>Ｔ</t>
  </si>
  <si>
    <t>河北</t>
    <rPh sb="0" eb="2">
      <t>カホク</t>
    </rPh>
    <phoneticPr fontId="9"/>
  </si>
  <si>
    <t>松原西弘</t>
    <rPh sb="0" eb="2">
      <t>マツバラ</t>
    </rPh>
    <rPh sb="2" eb="3">
      <t>ニシ</t>
    </rPh>
    <rPh sb="3" eb="4">
      <t>ヒロシ</t>
    </rPh>
    <phoneticPr fontId="2"/>
  </si>
  <si>
    <t>松原西弘</t>
    <rPh sb="0" eb="2">
      <t>マツバラ</t>
    </rPh>
    <rPh sb="2" eb="3">
      <t>ニシ</t>
    </rPh>
    <rPh sb="3" eb="4">
      <t>ヒロシ</t>
    </rPh>
    <phoneticPr fontId="9"/>
  </si>
  <si>
    <t>日経松原西弘</t>
    <rPh sb="0" eb="2">
      <t>ニッケイ</t>
    </rPh>
    <rPh sb="2" eb="4">
      <t>マツハラ</t>
    </rPh>
    <rPh sb="4" eb="5">
      <t>ニシ</t>
    </rPh>
    <rPh sb="5" eb="6">
      <t>ヒロシ</t>
    </rPh>
    <phoneticPr fontId="9"/>
  </si>
  <si>
    <t>南部赤石</t>
    <rPh sb="0" eb="2">
      <t>ナンブ</t>
    </rPh>
    <rPh sb="2" eb="3">
      <t>アカ</t>
    </rPh>
    <rPh sb="3" eb="4">
      <t>イシ</t>
    </rPh>
    <phoneticPr fontId="9"/>
  </si>
  <si>
    <t>浜の町</t>
    <rPh sb="0" eb="1">
      <t>ハマ</t>
    </rPh>
    <rPh sb="2" eb="3">
      <t>マチ</t>
    </rPh>
    <phoneticPr fontId="9"/>
  </si>
  <si>
    <t>城西</t>
    <rPh sb="0" eb="2">
      <t>ジョウサイ</t>
    </rPh>
    <phoneticPr fontId="9"/>
  </si>
  <si>
    <t>朝日</t>
    <rPh sb="0" eb="2">
      <t>アサヒ</t>
    </rPh>
    <phoneticPr fontId="2"/>
  </si>
  <si>
    <t>日経弘前土手町</t>
    <rPh sb="0" eb="2">
      <t>ニッケイ</t>
    </rPh>
    <rPh sb="2" eb="4">
      <t>ヒロサキ</t>
    </rPh>
    <rPh sb="4" eb="7">
      <t>ドテマチ</t>
    </rPh>
    <phoneticPr fontId="9"/>
  </si>
  <si>
    <t>野辺地</t>
    <rPh sb="0" eb="3">
      <t>ノヘジ</t>
    </rPh>
    <phoneticPr fontId="9"/>
  </si>
  <si>
    <t>七戸</t>
    <rPh sb="0" eb="1">
      <t>ナナ</t>
    </rPh>
    <rPh sb="1" eb="2">
      <t>ト</t>
    </rPh>
    <phoneticPr fontId="9"/>
  </si>
  <si>
    <t>乙供</t>
    <rPh sb="0" eb="1">
      <t>オツ</t>
    </rPh>
    <rPh sb="1" eb="2">
      <t>トモ</t>
    </rPh>
    <phoneticPr fontId="9"/>
  </si>
  <si>
    <t>六戸</t>
    <rPh sb="0" eb="1">
      <t>ロク</t>
    </rPh>
    <rPh sb="1" eb="2">
      <t>ト</t>
    </rPh>
    <phoneticPr fontId="9"/>
  </si>
  <si>
    <t>泊</t>
    <rPh sb="0" eb="1">
      <t>ハク</t>
    </rPh>
    <phoneticPr fontId="9"/>
  </si>
  <si>
    <t>尾駮</t>
    <phoneticPr fontId="9"/>
  </si>
  <si>
    <t>大久保</t>
    <rPh sb="0" eb="3">
      <t>オオクボ</t>
    </rPh>
    <phoneticPr fontId="2"/>
  </si>
  <si>
    <t>東奥日報折込サービスセンター</t>
    <rPh sb="0" eb="2">
      <t>トウオウ</t>
    </rPh>
    <rPh sb="2" eb="4">
      <t>ニッポウ</t>
    </rPh>
    <rPh sb="4" eb="6">
      <t>オリコミ</t>
    </rPh>
    <phoneticPr fontId="111"/>
  </si>
  <si>
    <t>青森県折込広告部数表・申込書</t>
    <rPh sb="0" eb="3">
      <t>アオモリケン</t>
    </rPh>
    <rPh sb="3" eb="5">
      <t>オリコミ</t>
    </rPh>
    <rPh sb="5" eb="7">
      <t>コウコク</t>
    </rPh>
    <rPh sb="7" eb="9">
      <t>ブスウ</t>
    </rPh>
    <rPh sb="9" eb="10">
      <t>ヒョウ</t>
    </rPh>
    <rPh sb="11" eb="14">
      <t>モウシコミショ</t>
    </rPh>
    <phoneticPr fontId="111"/>
  </si>
  <si>
    <t xml:space="preserve"> TEL017-739-9940 FAX017-739-9669</t>
    <phoneticPr fontId="111"/>
  </si>
  <si>
    <t>青森市（１）</t>
    <rPh sb="0" eb="2">
      <t>アオモリ</t>
    </rPh>
    <rPh sb="2" eb="3">
      <t>シ</t>
    </rPh>
    <phoneticPr fontId="111"/>
  </si>
  <si>
    <t>サイズ</t>
    <phoneticPr fontId="111"/>
  </si>
  <si>
    <t>広告主</t>
    <rPh sb="0" eb="3">
      <t>コウコクヌシ</t>
    </rPh>
    <phoneticPr fontId="111"/>
  </si>
  <si>
    <t>業種：</t>
    <rPh sb="0" eb="2">
      <t>ギョウシュ</t>
    </rPh>
    <phoneticPr fontId="111"/>
  </si>
  <si>
    <t>チラシ名　種別：</t>
    <rPh sb="3" eb="4">
      <t>メイ</t>
    </rPh>
    <rPh sb="5" eb="7">
      <t>シュベツ</t>
    </rPh>
    <phoneticPr fontId="2"/>
  </si>
  <si>
    <t>　</t>
  </si>
  <si>
    <t>　住所</t>
    <rPh sb="1" eb="3">
      <t>ジュウショ</t>
    </rPh>
    <phoneticPr fontId="111"/>
  </si>
  <si>
    <t>総枚数</t>
    <rPh sb="0" eb="1">
      <t>ソウ</t>
    </rPh>
    <rPh sb="1" eb="3">
      <t>マイスウ</t>
    </rPh>
    <phoneticPr fontId="111"/>
  </si>
  <si>
    <t>納品日</t>
    <rPh sb="0" eb="3">
      <t>ノウヒンビ</t>
    </rPh>
    <phoneticPr fontId="111"/>
  </si>
  <si>
    <t xml:space="preserve"> TEL:</t>
    <phoneticPr fontId="111"/>
  </si>
  <si>
    <t>FAX:</t>
    <phoneticPr fontId="111"/>
  </si>
  <si>
    <t>折込料請求先名</t>
    <rPh sb="0" eb="2">
      <t>オリコミ</t>
    </rPh>
    <rPh sb="2" eb="3">
      <t>リョウ</t>
    </rPh>
    <rPh sb="3" eb="5">
      <t>セイキュウ</t>
    </rPh>
    <rPh sb="5" eb="6">
      <t>サキ</t>
    </rPh>
    <rPh sb="6" eb="7">
      <t>メイ</t>
    </rPh>
    <phoneticPr fontId="2"/>
  </si>
  <si>
    <t>　その他</t>
    <rPh sb="3" eb="4">
      <t>タ</t>
    </rPh>
    <phoneticPr fontId="111"/>
  </si>
  <si>
    <t>代理店</t>
    <rPh sb="0" eb="3">
      <t>ダイリテン</t>
    </rPh>
    <phoneticPr fontId="111"/>
  </si>
  <si>
    <t>月</t>
    <rPh sb="0" eb="1">
      <t>ツキ</t>
    </rPh>
    <phoneticPr fontId="111"/>
  </si>
  <si>
    <t>日</t>
    <rPh sb="0" eb="1">
      <t>ニチ</t>
    </rPh>
    <phoneticPr fontId="111"/>
  </si>
  <si>
    <t>印刷会社</t>
    <rPh sb="0" eb="2">
      <t>インサツ</t>
    </rPh>
    <rPh sb="2" eb="4">
      <t>カイシャ</t>
    </rPh>
    <phoneticPr fontId="111"/>
  </si>
  <si>
    <t>担当者</t>
    <rPh sb="0" eb="3">
      <t>タントウシャ</t>
    </rPh>
    <phoneticPr fontId="111"/>
  </si>
  <si>
    <t>請求区分</t>
    <rPh sb="0" eb="2">
      <t>セイキュウ</t>
    </rPh>
    <rPh sb="2" eb="4">
      <t>クブン</t>
    </rPh>
    <phoneticPr fontId="111"/>
  </si>
  <si>
    <t>支払区分</t>
    <rPh sb="0" eb="2">
      <t>シハラ</t>
    </rPh>
    <rPh sb="2" eb="4">
      <t>クブン</t>
    </rPh>
    <phoneticPr fontId="111"/>
  </si>
  <si>
    <t>FAX　郵送　不要</t>
    <rPh sb="4" eb="6">
      <t>ユウソウ</t>
    </rPh>
    <rPh sb="7" eb="9">
      <t>フヨウ</t>
    </rPh>
    <phoneticPr fontId="111"/>
  </si>
  <si>
    <t>現金　振込</t>
    <rPh sb="0" eb="2">
      <t>ゲンキン</t>
    </rPh>
    <rPh sb="3" eb="5">
      <t>フリコミ</t>
    </rPh>
    <phoneticPr fontId="111"/>
  </si>
  <si>
    <t>東奥日報</t>
    <rPh sb="0" eb="2">
      <t>トウオウ</t>
    </rPh>
    <rPh sb="2" eb="4">
      <t>ニッポウ</t>
    </rPh>
    <phoneticPr fontId="111"/>
  </si>
  <si>
    <t>朝日新聞</t>
    <rPh sb="0" eb="2">
      <t>アサヒ</t>
    </rPh>
    <rPh sb="2" eb="4">
      <t>シンブン</t>
    </rPh>
    <phoneticPr fontId="113"/>
  </si>
  <si>
    <t>毎日新聞</t>
    <rPh sb="0" eb="2">
      <t>マイニチ</t>
    </rPh>
    <rPh sb="2" eb="4">
      <t>シンブン</t>
    </rPh>
    <phoneticPr fontId="113"/>
  </si>
  <si>
    <t>日経新聞</t>
    <rPh sb="0" eb="2">
      <t>ニッケイ</t>
    </rPh>
    <rPh sb="2" eb="4">
      <t>シンブン</t>
    </rPh>
    <phoneticPr fontId="113"/>
  </si>
  <si>
    <t>産経等他紙</t>
    <rPh sb="0" eb="2">
      <t>サンケイ</t>
    </rPh>
    <rPh sb="2" eb="3">
      <t>ナド</t>
    </rPh>
    <rPh sb="3" eb="4">
      <t>ホカ</t>
    </rPh>
    <rPh sb="4" eb="5">
      <t>カミ</t>
    </rPh>
    <phoneticPr fontId="113"/>
  </si>
  <si>
    <t>朝チラッ</t>
    <rPh sb="0" eb="1">
      <t>アサ</t>
    </rPh>
    <phoneticPr fontId="111"/>
  </si>
  <si>
    <t>販売店合計</t>
    <rPh sb="0" eb="2">
      <t>ハンバイ</t>
    </rPh>
    <rPh sb="2" eb="3">
      <t>テン</t>
    </rPh>
    <rPh sb="3" eb="5">
      <t>ゴウケイ</t>
    </rPh>
    <phoneticPr fontId="111"/>
  </si>
  <si>
    <t>部数</t>
    <rPh sb="0" eb="2">
      <t>ブスウ</t>
    </rPh>
    <phoneticPr fontId="111"/>
  </si>
  <si>
    <t>申込数</t>
    <rPh sb="0" eb="2">
      <t>モウシコミ</t>
    </rPh>
    <rPh sb="2" eb="3">
      <t>スウ</t>
    </rPh>
    <phoneticPr fontId="2"/>
  </si>
  <si>
    <t>申込数</t>
    <rPh sb="0" eb="2">
      <t>モウシコミ</t>
    </rPh>
    <rPh sb="2" eb="3">
      <t>カズ</t>
    </rPh>
    <phoneticPr fontId="2"/>
  </si>
  <si>
    <t>合売数</t>
    <rPh sb="0" eb="1">
      <t>ゴウ</t>
    </rPh>
    <rPh sb="1" eb="2">
      <t>ウ</t>
    </rPh>
    <rPh sb="2" eb="3">
      <t>カズ</t>
    </rPh>
    <phoneticPr fontId="2"/>
  </si>
  <si>
    <t xml:space="preserve"> 長島</t>
    <rPh sb="1" eb="3">
      <t>ナガシマ</t>
    </rPh>
    <phoneticPr fontId="2"/>
  </si>
  <si>
    <t xml:space="preserve"> 本町</t>
    <rPh sb="1" eb="3">
      <t>ホンチョウ</t>
    </rPh>
    <phoneticPr fontId="2"/>
  </si>
  <si>
    <t xml:space="preserve"> 新町安方</t>
    <rPh sb="1" eb="3">
      <t>シンマチ</t>
    </rPh>
    <rPh sb="3" eb="4">
      <t>ヤス</t>
    </rPh>
    <rPh sb="4" eb="5">
      <t>カタ</t>
    </rPh>
    <phoneticPr fontId="2"/>
  </si>
  <si>
    <t xml:space="preserve"> 古川</t>
    <rPh sb="1" eb="3">
      <t>フルカワ</t>
    </rPh>
    <phoneticPr fontId="2"/>
  </si>
  <si>
    <t xml:space="preserve"> 中央青柳堤</t>
    <rPh sb="1" eb="3">
      <t>チュウオウ</t>
    </rPh>
    <rPh sb="3" eb="5">
      <t>アオヤギ</t>
    </rPh>
    <rPh sb="5" eb="6">
      <t>ツツミ</t>
    </rPh>
    <phoneticPr fontId="2"/>
  </si>
  <si>
    <t>(合)</t>
  </si>
  <si>
    <t>140302</t>
    <phoneticPr fontId="2"/>
  </si>
  <si>
    <t xml:space="preserve"> 小浜</t>
    <rPh sb="1" eb="3">
      <t>コハマ</t>
    </rPh>
    <phoneticPr fontId="2"/>
  </si>
  <si>
    <t xml:space="preserve"> 三内</t>
    <rPh sb="1" eb="3">
      <t>サンナイ</t>
    </rPh>
    <phoneticPr fontId="2"/>
  </si>
  <si>
    <t xml:space="preserve"> 新城</t>
    <rPh sb="1" eb="3">
      <t>シンジョウ</t>
    </rPh>
    <phoneticPr fontId="2"/>
  </si>
  <si>
    <t xml:space="preserve"> 石江</t>
    <rPh sb="1" eb="2">
      <t>イシ</t>
    </rPh>
    <rPh sb="2" eb="3">
      <t>エ</t>
    </rPh>
    <phoneticPr fontId="2"/>
  </si>
  <si>
    <t>1406</t>
    <phoneticPr fontId="2"/>
  </si>
  <si>
    <t>青森原別</t>
    <rPh sb="0" eb="2">
      <t>アオモリ</t>
    </rPh>
    <rPh sb="2" eb="3">
      <t>ハラ</t>
    </rPh>
    <rPh sb="3" eb="4">
      <t>ベツ</t>
    </rPh>
    <phoneticPr fontId="2"/>
  </si>
  <si>
    <t>青森西滝</t>
    <rPh sb="0" eb="2">
      <t>アオモリ</t>
    </rPh>
    <rPh sb="2" eb="3">
      <t>ニシ</t>
    </rPh>
    <rPh sb="3" eb="4">
      <t>タキ</t>
    </rPh>
    <phoneticPr fontId="2"/>
  </si>
  <si>
    <t>青森金沢</t>
    <rPh sb="0" eb="2">
      <t>アオモリ</t>
    </rPh>
    <rPh sb="2" eb="4">
      <t>カナザワ</t>
    </rPh>
    <phoneticPr fontId="2"/>
  </si>
  <si>
    <t>青森旭町</t>
    <rPh sb="2" eb="3">
      <t>アサヒ</t>
    </rPh>
    <rPh sb="3" eb="4">
      <t>マチ</t>
    </rPh>
    <phoneticPr fontId="2"/>
  </si>
  <si>
    <t>青森造道</t>
    <rPh sb="2" eb="4">
      <t>ツクリミチ</t>
    </rPh>
    <phoneticPr fontId="2"/>
  </si>
  <si>
    <t>02</t>
    <phoneticPr fontId="113"/>
  </si>
  <si>
    <t xml:space="preserve"> 戸山</t>
    <rPh sb="1" eb="3">
      <t>トヤマ</t>
    </rPh>
    <phoneticPr fontId="113"/>
  </si>
  <si>
    <t>0113</t>
    <phoneticPr fontId="111"/>
  </si>
  <si>
    <t>141401</t>
    <phoneticPr fontId="113"/>
  </si>
  <si>
    <t xml:space="preserve"> 妙見</t>
    <rPh sb="1" eb="3">
      <t>ミョウケン</t>
    </rPh>
    <phoneticPr fontId="113"/>
  </si>
  <si>
    <t xml:space="preserve"> 荒川</t>
    <rPh sb="1" eb="3">
      <t>アラカワ</t>
    </rPh>
    <phoneticPr fontId="113"/>
  </si>
  <si>
    <t>03</t>
    <phoneticPr fontId="113"/>
  </si>
  <si>
    <t xml:space="preserve"> 幸畑</t>
    <rPh sb="1" eb="2">
      <t>コウ</t>
    </rPh>
    <rPh sb="2" eb="3">
      <t>ハタ</t>
    </rPh>
    <phoneticPr fontId="113"/>
  </si>
  <si>
    <t>0114</t>
    <phoneticPr fontId="111"/>
  </si>
  <si>
    <t>浅虫 　</t>
    <rPh sb="0" eb="2">
      <t>アサムシ</t>
    </rPh>
    <phoneticPr fontId="2"/>
  </si>
  <si>
    <t xml:space="preserve">東岳   </t>
    <rPh sb="0" eb="1">
      <t>アズマ</t>
    </rPh>
    <rPh sb="1" eb="2">
      <t>タケ</t>
    </rPh>
    <phoneticPr fontId="2"/>
  </si>
  <si>
    <t xml:space="preserve">油川   </t>
    <rPh sb="0" eb="2">
      <t>アブラカワ</t>
    </rPh>
    <phoneticPr fontId="2"/>
  </si>
  <si>
    <t xml:space="preserve">後潟   </t>
    <rPh sb="0" eb="1">
      <t>ウシ</t>
    </rPh>
    <rPh sb="1" eb="2">
      <t>ガタ</t>
    </rPh>
    <phoneticPr fontId="2"/>
  </si>
  <si>
    <t xml:space="preserve">浪岡   </t>
    <rPh sb="0" eb="2">
      <t>ナミオカ</t>
    </rPh>
    <phoneticPr fontId="2"/>
  </si>
  <si>
    <t>01</t>
    <phoneticPr fontId="111"/>
  </si>
  <si>
    <t>市内計</t>
    <rPh sb="0" eb="2">
      <t>シナイ</t>
    </rPh>
    <rPh sb="2" eb="3">
      <t>ケイ</t>
    </rPh>
    <phoneticPr fontId="111"/>
  </si>
  <si>
    <t>読売新聞</t>
    <rPh sb="0" eb="2">
      <t>ヨミウリ</t>
    </rPh>
    <rPh sb="2" eb="4">
      <t>シンブン</t>
    </rPh>
    <phoneticPr fontId="111"/>
  </si>
  <si>
    <t>デーリー東北</t>
    <rPh sb="4" eb="6">
      <t>トウホク</t>
    </rPh>
    <phoneticPr fontId="111"/>
  </si>
  <si>
    <t>読売 青森中央</t>
    <rPh sb="0" eb="2">
      <t>ヨミウリ</t>
    </rPh>
    <rPh sb="3" eb="5">
      <t>アオモリ</t>
    </rPh>
    <rPh sb="5" eb="7">
      <t>チュウオウ</t>
    </rPh>
    <phoneticPr fontId="2"/>
  </si>
  <si>
    <t>読売 青森南部</t>
    <rPh sb="0" eb="2">
      <t>ヨミウリ</t>
    </rPh>
    <rPh sb="3" eb="5">
      <t>アオモリ</t>
    </rPh>
    <rPh sb="5" eb="7">
      <t>ナンブ</t>
    </rPh>
    <phoneticPr fontId="2"/>
  </si>
  <si>
    <t>読売 青森東部</t>
    <rPh sb="0" eb="2">
      <t>ヨミウリ</t>
    </rPh>
    <rPh sb="3" eb="5">
      <t>アオモリ</t>
    </rPh>
    <rPh sb="5" eb="7">
      <t>トウブ</t>
    </rPh>
    <phoneticPr fontId="2"/>
  </si>
  <si>
    <t>読売 青森西部</t>
    <rPh sb="0" eb="2">
      <t>ヨミウリ</t>
    </rPh>
    <rPh sb="3" eb="5">
      <t>アオモリ</t>
    </rPh>
    <rPh sb="5" eb="7">
      <t>セイブ</t>
    </rPh>
    <phoneticPr fontId="2"/>
  </si>
  <si>
    <t>計</t>
    <rPh sb="0" eb="1">
      <t>ケイ</t>
    </rPh>
    <phoneticPr fontId="111"/>
  </si>
  <si>
    <t>河北新報</t>
    <rPh sb="0" eb="2">
      <t>カホク</t>
    </rPh>
    <rPh sb="2" eb="4">
      <t>シンポウ</t>
    </rPh>
    <phoneticPr fontId="111"/>
  </si>
  <si>
    <t>河北 青森</t>
    <rPh sb="0" eb="2">
      <t>カホク</t>
    </rPh>
    <rPh sb="3" eb="5">
      <t>アオモリ</t>
    </rPh>
    <phoneticPr fontId="111"/>
  </si>
  <si>
    <t>陸奥新報</t>
    <rPh sb="0" eb="2">
      <t>ムツ</t>
    </rPh>
    <rPh sb="2" eb="4">
      <t>シンポウ</t>
    </rPh>
    <phoneticPr fontId="111"/>
  </si>
  <si>
    <t>陸奥 青森</t>
    <rPh sb="0" eb="2">
      <t>ムツ</t>
    </rPh>
    <rPh sb="3" eb="5">
      <t>アオモリ</t>
    </rPh>
    <phoneticPr fontId="111"/>
  </si>
  <si>
    <t>備考欄</t>
    <rPh sb="0" eb="2">
      <t>ビコウ</t>
    </rPh>
    <rPh sb="2" eb="3">
      <t>ラン</t>
    </rPh>
    <phoneticPr fontId="111"/>
  </si>
  <si>
    <t>※</t>
    <phoneticPr fontId="111"/>
  </si>
  <si>
    <r>
      <rPr>
        <sz val="9"/>
        <color indexed="49"/>
        <rFont val="ＭＳ Ｐ明朝"/>
        <family val="1"/>
        <charset val="128"/>
      </rPr>
      <t>■</t>
    </r>
    <r>
      <rPr>
        <sz val="9"/>
        <color indexed="8"/>
        <rFont val="ＭＳ Ｐ明朝"/>
        <family val="1"/>
        <charset val="128"/>
      </rPr>
      <t>は「朝チラッ部数」で、取扱店の合売数には「朝チラッ」部数も含まれます。</t>
    </r>
    <rPh sb="3" eb="4">
      <t>アサ</t>
    </rPh>
    <rPh sb="7" eb="9">
      <t>ブスウ</t>
    </rPh>
    <rPh sb="12" eb="14">
      <t>トリアツカイ</t>
    </rPh>
    <rPh sb="14" eb="15">
      <t>テン</t>
    </rPh>
    <rPh sb="16" eb="17">
      <t>ゴウ</t>
    </rPh>
    <rPh sb="17" eb="18">
      <t>バイ</t>
    </rPh>
    <rPh sb="18" eb="19">
      <t>スウ</t>
    </rPh>
    <rPh sb="22" eb="23">
      <t>アサ</t>
    </rPh>
    <rPh sb="27" eb="29">
      <t>ブスウ</t>
    </rPh>
    <rPh sb="30" eb="31">
      <t>フク</t>
    </rPh>
    <phoneticPr fontId="111"/>
  </si>
  <si>
    <t>東郡・むつ市・下北郡（2）</t>
    <rPh sb="0" eb="2">
      <t>トウグン</t>
    </rPh>
    <rPh sb="5" eb="6">
      <t>シ</t>
    </rPh>
    <rPh sb="7" eb="10">
      <t>シモキタグン</t>
    </rPh>
    <phoneticPr fontId="111"/>
  </si>
  <si>
    <t>東郡</t>
    <rPh sb="0" eb="2">
      <t>トウグン</t>
    </rPh>
    <phoneticPr fontId="2"/>
  </si>
  <si>
    <t>1501</t>
    <phoneticPr fontId="111"/>
  </si>
  <si>
    <t>平内</t>
    <rPh sb="0" eb="2">
      <t>ヒラナイ</t>
    </rPh>
    <phoneticPr fontId="111"/>
  </si>
  <si>
    <t>蟹田</t>
    <rPh sb="0" eb="2">
      <t>カニタ</t>
    </rPh>
    <phoneticPr fontId="111"/>
  </si>
  <si>
    <t>平舘</t>
    <rPh sb="0" eb="2">
      <t>タイラダテ</t>
    </rPh>
    <phoneticPr fontId="111"/>
  </si>
  <si>
    <t>1511</t>
    <phoneticPr fontId="111"/>
  </si>
  <si>
    <t>三厩</t>
    <rPh sb="0" eb="2">
      <t>ミンマヤ</t>
    </rPh>
    <phoneticPr fontId="111"/>
  </si>
  <si>
    <t>1509</t>
    <phoneticPr fontId="111"/>
  </si>
  <si>
    <t>今別</t>
    <rPh sb="0" eb="1">
      <t>イマ</t>
    </rPh>
    <rPh sb="1" eb="2">
      <t>ベツ</t>
    </rPh>
    <phoneticPr fontId="111"/>
  </si>
  <si>
    <t>1310</t>
    <phoneticPr fontId="111"/>
  </si>
  <si>
    <t>むつ西部</t>
    <rPh sb="2" eb="4">
      <t>セイブ</t>
    </rPh>
    <phoneticPr fontId="111"/>
  </si>
  <si>
    <t>1311</t>
    <phoneticPr fontId="111"/>
  </si>
  <si>
    <t>むつ南部</t>
    <rPh sb="2" eb="4">
      <t>ナンブ</t>
    </rPh>
    <phoneticPr fontId="111"/>
  </si>
  <si>
    <t>1312</t>
    <phoneticPr fontId="111"/>
  </si>
  <si>
    <t>むつ東部</t>
    <rPh sb="2" eb="4">
      <t>トウブ</t>
    </rPh>
    <phoneticPr fontId="111"/>
  </si>
  <si>
    <t>1303</t>
    <phoneticPr fontId="111"/>
  </si>
  <si>
    <t>大畑</t>
    <rPh sb="0" eb="2">
      <t>オオハタ</t>
    </rPh>
    <phoneticPr fontId="111"/>
  </si>
  <si>
    <t>1307</t>
    <phoneticPr fontId="111"/>
  </si>
  <si>
    <t>川内</t>
    <rPh sb="0" eb="2">
      <t>カワウチ</t>
    </rPh>
    <phoneticPr fontId="111"/>
  </si>
  <si>
    <t>1308</t>
    <phoneticPr fontId="111"/>
  </si>
  <si>
    <t>脇野沢</t>
    <rPh sb="0" eb="3">
      <t>ワキノサワ</t>
    </rPh>
    <phoneticPr fontId="111"/>
  </si>
  <si>
    <t>0203</t>
    <phoneticPr fontId="111"/>
  </si>
  <si>
    <t>1305</t>
    <phoneticPr fontId="111"/>
  </si>
  <si>
    <t>大間</t>
    <rPh sb="0" eb="2">
      <t>オオマ</t>
    </rPh>
    <phoneticPr fontId="111"/>
  </si>
  <si>
    <t>1304</t>
    <phoneticPr fontId="111"/>
  </si>
  <si>
    <t>易国間</t>
    <rPh sb="0" eb="3">
      <t>イコクマ</t>
    </rPh>
    <phoneticPr fontId="111"/>
  </si>
  <si>
    <t>1306</t>
    <phoneticPr fontId="111"/>
  </si>
  <si>
    <t>佐井</t>
    <rPh sb="0" eb="2">
      <t>サイ</t>
    </rPh>
    <phoneticPr fontId="111"/>
  </si>
  <si>
    <t>0204</t>
    <phoneticPr fontId="111"/>
  </si>
  <si>
    <t>　</t>
    <phoneticPr fontId="111"/>
  </si>
  <si>
    <t>0302</t>
    <phoneticPr fontId="111"/>
  </si>
  <si>
    <t>3757</t>
    <phoneticPr fontId="111"/>
  </si>
  <si>
    <t>読売 大湊</t>
    <rPh sb="0" eb="2">
      <t>ヨミウリ</t>
    </rPh>
    <rPh sb="3" eb="5">
      <t>オオミナト</t>
    </rPh>
    <phoneticPr fontId="111"/>
  </si>
  <si>
    <t>N</t>
    <phoneticPr fontId="111"/>
  </si>
  <si>
    <t>3758</t>
    <phoneticPr fontId="111"/>
  </si>
  <si>
    <t>読売 田名部</t>
    <rPh sb="0" eb="2">
      <t>ヨミウリ</t>
    </rPh>
    <rPh sb="3" eb="6">
      <t>タナブ</t>
    </rPh>
    <phoneticPr fontId="111"/>
  </si>
  <si>
    <t>弘前市（３）</t>
    <rPh sb="0" eb="3">
      <t>ヒロサキシ</t>
    </rPh>
    <phoneticPr fontId="111"/>
  </si>
  <si>
    <t>160301</t>
    <phoneticPr fontId="111"/>
  </si>
  <si>
    <t xml:space="preserve"> 城東高田</t>
    <rPh sb="1" eb="3">
      <t>ジョウトウ</t>
    </rPh>
    <rPh sb="3" eb="5">
      <t>タカダ</t>
    </rPh>
    <phoneticPr fontId="111"/>
  </si>
  <si>
    <t>02</t>
    <phoneticPr fontId="111"/>
  </si>
  <si>
    <t xml:space="preserve"> 石川</t>
    <rPh sb="1" eb="3">
      <t>イシカワ</t>
    </rPh>
    <phoneticPr fontId="111"/>
  </si>
  <si>
    <t>1603</t>
    <phoneticPr fontId="111"/>
  </si>
  <si>
    <t>弘前城東･計</t>
    <rPh sb="0" eb="2">
      <t>ヒロサキ</t>
    </rPh>
    <rPh sb="2" eb="4">
      <t>ジョウトウ</t>
    </rPh>
    <rPh sb="5" eb="6">
      <t>ケイ</t>
    </rPh>
    <phoneticPr fontId="111"/>
  </si>
  <si>
    <t>1604</t>
    <phoneticPr fontId="111"/>
  </si>
  <si>
    <t>松原西弘</t>
    <rPh sb="0" eb="2">
      <t>マツバラ</t>
    </rPh>
    <rPh sb="2" eb="3">
      <t>ニシ</t>
    </rPh>
    <rPh sb="3" eb="4">
      <t>ヒロシ</t>
    </rPh>
    <phoneticPr fontId="111"/>
  </si>
  <si>
    <t>1605</t>
    <phoneticPr fontId="111"/>
  </si>
  <si>
    <t>浜の町</t>
    <rPh sb="0" eb="1">
      <t>ハマ</t>
    </rPh>
    <rPh sb="2" eb="3">
      <t>マチ</t>
    </rPh>
    <phoneticPr fontId="111"/>
  </si>
  <si>
    <t>1606</t>
    <phoneticPr fontId="111"/>
  </si>
  <si>
    <t>城西</t>
    <rPh sb="0" eb="1">
      <t>シロ</t>
    </rPh>
    <rPh sb="1" eb="2">
      <t>ニシ</t>
    </rPh>
    <phoneticPr fontId="111"/>
  </si>
  <si>
    <t>1607</t>
    <phoneticPr fontId="111"/>
  </si>
  <si>
    <t>岩木</t>
    <rPh sb="0" eb="2">
      <t>イワキ</t>
    </rPh>
    <phoneticPr fontId="111"/>
  </si>
  <si>
    <t>160103</t>
    <phoneticPr fontId="111"/>
  </si>
  <si>
    <t>弘前土手町</t>
    <rPh sb="0" eb="2">
      <t>ヒロサキ</t>
    </rPh>
    <rPh sb="2" eb="5">
      <t>ドテマチ</t>
    </rPh>
    <phoneticPr fontId="111"/>
  </si>
  <si>
    <t>04</t>
    <phoneticPr fontId="111"/>
  </si>
  <si>
    <t xml:space="preserve"> 桔梗野</t>
    <rPh sb="1" eb="3">
      <t>キキョウ</t>
    </rPh>
    <rPh sb="3" eb="4">
      <t>ノ</t>
    </rPh>
    <phoneticPr fontId="111"/>
  </si>
  <si>
    <t>弘前青山</t>
    <rPh sb="0" eb="2">
      <t>ヒロサキ</t>
    </rPh>
    <rPh sb="2" eb="4">
      <t>アオヤマ</t>
    </rPh>
    <phoneticPr fontId="111"/>
  </si>
  <si>
    <t>1601</t>
    <phoneticPr fontId="111"/>
  </si>
  <si>
    <t>0205</t>
    <phoneticPr fontId="111"/>
  </si>
  <si>
    <t>3146</t>
    <phoneticPr fontId="111"/>
  </si>
  <si>
    <t>314502</t>
    <phoneticPr fontId="111"/>
  </si>
  <si>
    <t>読売 大学前</t>
    <rPh sb="0" eb="2">
      <t>ヨミウリ</t>
    </rPh>
    <rPh sb="3" eb="5">
      <t>ダイガク</t>
    </rPh>
    <rPh sb="5" eb="6">
      <t>マエ</t>
    </rPh>
    <phoneticPr fontId="111"/>
  </si>
  <si>
    <t>読売 城西</t>
    <rPh sb="0" eb="2">
      <t>ヨミウリ</t>
    </rPh>
    <rPh sb="3" eb="4">
      <t>シロ</t>
    </rPh>
    <rPh sb="4" eb="5">
      <t>ニシ</t>
    </rPh>
    <phoneticPr fontId="111"/>
  </si>
  <si>
    <t>0303</t>
    <phoneticPr fontId="111"/>
  </si>
  <si>
    <t>陸奥新報（弘前市内）</t>
    <rPh sb="0" eb="2">
      <t>ムツ</t>
    </rPh>
    <rPh sb="2" eb="4">
      <t>シンポウ</t>
    </rPh>
    <rPh sb="5" eb="7">
      <t>ヒロサキ</t>
    </rPh>
    <rPh sb="7" eb="8">
      <t>シ</t>
    </rPh>
    <rPh sb="8" eb="9">
      <t>ナイ</t>
    </rPh>
    <phoneticPr fontId="111"/>
  </si>
  <si>
    <t>中央</t>
  </si>
  <si>
    <t>城東</t>
    <rPh sb="0" eb="2">
      <t>ジョウトウ</t>
    </rPh>
    <phoneticPr fontId="2"/>
  </si>
  <si>
    <t>下湯口・悪戸</t>
    <rPh sb="0" eb="1">
      <t>シモ</t>
    </rPh>
    <rPh sb="1" eb="2">
      <t>ユ</t>
    </rPh>
    <rPh sb="2" eb="3">
      <t>クチ</t>
    </rPh>
    <rPh sb="4" eb="5">
      <t>アク</t>
    </rPh>
    <rPh sb="5" eb="6">
      <t>ト</t>
    </rPh>
    <phoneticPr fontId="2"/>
  </si>
  <si>
    <t>一野渡</t>
    <rPh sb="0" eb="2">
      <t>イチノ</t>
    </rPh>
    <rPh sb="2" eb="3">
      <t>ワタリ</t>
    </rPh>
    <phoneticPr fontId="2"/>
  </si>
  <si>
    <t>国吉</t>
    <rPh sb="0" eb="2">
      <t>クニヨシ</t>
    </rPh>
    <phoneticPr fontId="2"/>
  </si>
  <si>
    <t>裾野</t>
    <rPh sb="0" eb="2">
      <t>スソノ</t>
    </rPh>
    <phoneticPr fontId="2"/>
  </si>
  <si>
    <t>三世寺</t>
    <rPh sb="0" eb="2">
      <t>サンセイ</t>
    </rPh>
    <rPh sb="2" eb="3">
      <t>テラ</t>
    </rPh>
    <phoneticPr fontId="2"/>
  </si>
  <si>
    <t>新和</t>
    <rPh sb="0" eb="2">
      <t>シンワ</t>
    </rPh>
    <phoneticPr fontId="2"/>
  </si>
  <si>
    <t>岩木</t>
    <rPh sb="0" eb="2">
      <t>イワキ</t>
    </rPh>
    <phoneticPr fontId="2"/>
  </si>
  <si>
    <t>相馬</t>
    <rPh sb="0" eb="2">
      <t>ソウマ</t>
    </rPh>
    <phoneticPr fontId="2"/>
  </si>
  <si>
    <t>西目屋</t>
    <rPh sb="0" eb="2">
      <t>ニシメ</t>
    </rPh>
    <rPh sb="2" eb="3">
      <t>ヤ</t>
    </rPh>
    <phoneticPr fontId="2"/>
  </si>
  <si>
    <t>3181</t>
    <phoneticPr fontId="111"/>
  </si>
  <si>
    <t>黒石平川南郡北郡（4）</t>
    <rPh sb="0" eb="2">
      <t>クロイシ</t>
    </rPh>
    <rPh sb="2" eb="4">
      <t>ヒラカワ</t>
    </rPh>
    <rPh sb="4" eb="5">
      <t>ミナミ</t>
    </rPh>
    <rPh sb="5" eb="6">
      <t>グン</t>
    </rPh>
    <rPh sb="6" eb="7">
      <t>キタ</t>
    </rPh>
    <rPh sb="7" eb="8">
      <t>グン</t>
    </rPh>
    <phoneticPr fontId="111"/>
  </si>
  <si>
    <t>他紙</t>
    <rPh sb="0" eb="2">
      <t>タシ</t>
    </rPh>
    <phoneticPr fontId="111"/>
  </si>
  <si>
    <t>1710</t>
    <phoneticPr fontId="111"/>
  </si>
  <si>
    <t>黒石小山内</t>
    <rPh sb="0" eb="2">
      <t>クロイシ</t>
    </rPh>
    <rPh sb="2" eb="5">
      <t>オサナイ</t>
    </rPh>
    <phoneticPr fontId="111"/>
  </si>
  <si>
    <t>3246</t>
    <phoneticPr fontId="111"/>
  </si>
  <si>
    <t>読売 黒石</t>
    <rPh sb="0" eb="2">
      <t>ヨミウリ</t>
    </rPh>
    <rPh sb="3" eb="5">
      <t>クロイシ</t>
    </rPh>
    <phoneticPr fontId="111"/>
  </si>
  <si>
    <t>陸奥 黒石</t>
    <rPh sb="0" eb="2">
      <t>ムツ</t>
    </rPh>
    <rPh sb="3" eb="5">
      <t>クロイシ</t>
    </rPh>
    <phoneticPr fontId="111"/>
  </si>
  <si>
    <t>平川市</t>
    <rPh sb="0" eb="3">
      <t>ヒラカワシ</t>
    </rPh>
    <phoneticPr fontId="111"/>
  </si>
  <si>
    <t>1703</t>
    <phoneticPr fontId="111"/>
  </si>
  <si>
    <t>尾上</t>
    <rPh sb="0" eb="2">
      <t>オノエ</t>
    </rPh>
    <phoneticPr fontId="111"/>
  </si>
  <si>
    <t>1704</t>
    <phoneticPr fontId="111"/>
  </si>
  <si>
    <t>平賀</t>
    <rPh sb="0" eb="2">
      <t>ヒラガ</t>
    </rPh>
    <phoneticPr fontId="111"/>
  </si>
  <si>
    <t>1706</t>
    <phoneticPr fontId="111"/>
  </si>
  <si>
    <t>碇ヶ関</t>
    <rPh sb="0" eb="3">
      <t>イカリガセキ</t>
    </rPh>
    <phoneticPr fontId="111"/>
  </si>
  <si>
    <t>0207</t>
    <phoneticPr fontId="111"/>
  </si>
  <si>
    <t>　尾上</t>
    <rPh sb="1" eb="3">
      <t>オノウエ</t>
    </rPh>
    <phoneticPr fontId="111"/>
  </si>
  <si>
    <t>　平賀</t>
    <rPh sb="1" eb="3">
      <t>ヒラカ</t>
    </rPh>
    <phoneticPr fontId="111"/>
  </si>
  <si>
    <t>　碇ヶ関</t>
    <rPh sb="1" eb="4">
      <t>イカリガセキ</t>
    </rPh>
    <phoneticPr fontId="111"/>
  </si>
  <si>
    <t>0304</t>
    <phoneticPr fontId="111"/>
  </si>
  <si>
    <t>南郡</t>
    <rPh sb="0" eb="1">
      <t>ミナミ</t>
    </rPh>
    <rPh sb="1" eb="2">
      <t>グン</t>
    </rPh>
    <phoneticPr fontId="111"/>
  </si>
  <si>
    <t>1705</t>
    <phoneticPr fontId="111"/>
  </si>
  <si>
    <t>大鰐</t>
    <rPh sb="0" eb="2">
      <t>オオワニ</t>
    </rPh>
    <phoneticPr fontId="111"/>
  </si>
  <si>
    <t>1707</t>
    <phoneticPr fontId="111"/>
  </si>
  <si>
    <t>常盤</t>
    <rPh sb="0" eb="2">
      <t>トキワ</t>
    </rPh>
    <phoneticPr fontId="111"/>
  </si>
  <si>
    <t>1708</t>
    <phoneticPr fontId="111"/>
  </si>
  <si>
    <t>藤崎</t>
    <rPh sb="0" eb="2">
      <t>フジサキ</t>
    </rPh>
    <phoneticPr fontId="111"/>
  </si>
  <si>
    <t>0208</t>
    <phoneticPr fontId="111"/>
  </si>
  <si>
    <t>3248</t>
    <phoneticPr fontId="111"/>
  </si>
  <si>
    <t>読売 藤崎</t>
    <rPh sb="0" eb="2">
      <t>ヨミウリ</t>
    </rPh>
    <rPh sb="3" eb="5">
      <t>フジサキ</t>
    </rPh>
    <phoneticPr fontId="111"/>
  </si>
  <si>
    <t>　藤崎</t>
    <rPh sb="1" eb="3">
      <t>フジサキ</t>
    </rPh>
    <phoneticPr fontId="111"/>
  </si>
  <si>
    <t>　大鰐</t>
    <rPh sb="1" eb="3">
      <t>オオワニ</t>
    </rPh>
    <phoneticPr fontId="111"/>
  </si>
  <si>
    <t xml:space="preserve"> 田舎館</t>
    <rPh sb="1" eb="4">
      <t>イナカダテ</t>
    </rPh>
    <phoneticPr fontId="111"/>
  </si>
  <si>
    <t>北郡</t>
    <rPh sb="0" eb="1">
      <t>キタ</t>
    </rPh>
    <rPh sb="1" eb="2">
      <t>グン</t>
    </rPh>
    <phoneticPr fontId="111"/>
  </si>
  <si>
    <t>1805</t>
    <phoneticPr fontId="111"/>
  </si>
  <si>
    <t>板柳</t>
    <rPh sb="0" eb="2">
      <t>イタヤナギ</t>
    </rPh>
    <phoneticPr fontId="2"/>
  </si>
  <si>
    <t>1806</t>
    <phoneticPr fontId="111"/>
  </si>
  <si>
    <t>鶴田</t>
    <rPh sb="0" eb="2">
      <t>ツルタ</t>
    </rPh>
    <phoneticPr fontId="2"/>
  </si>
  <si>
    <t>1807</t>
    <phoneticPr fontId="111"/>
  </si>
  <si>
    <t>六郷</t>
    <rPh sb="0" eb="1">
      <t>ロク</t>
    </rPh>
    <rPh sb="1" eb="2">
      <t>ゴウ</t>
    </rPh>
    <phoneticPr fontId="2"/>
  </si>
  <si>
    <t>1810</t>
    <phoneticPr fontId="111"/>
  </si>
  <si>
    <t>武田</t>
    <rPh sb="0" eb="2">
      <t>タケダ</t>
    </rPh>
    <phoneticPr fontId="2"/>
  </si>
  <si>
    <t>1811</t>
    <phoneticPr fontId="111"/>
  </si>
  <si>
    <t>中里</t>
    <rPh sb="0" eb="2">
      <t>ナカサト</t>
    </rPh>
    <phoneticPr fontId="2"/>
  </si>
  <si>
    <t>小泊</t>
    <rPh sb="0" eb="2">
      <t>コドマリ</t>
    </rPh>
    <phoneticPr fontId="2"/>
  </si>
  <si>
    <t>　中泊</t>
    <rPh sb="1" eb="2">
      <t>ナカ</t>
    </rPh>
    <rPh sb="2" eb="3">
      <t>トマリ</t>
    </rPh>
    <phoneticPr fontId="111"/>
  </si>
  <si>
    <t>0305</t>
    <phoneticPr fontId="111"/>
  </si>
  <si>
    <t>東奥日報折込サービスセンター（東奥日報社販売局折込部）</t>
    <rPh sb="0" eb="2">
      <t>トウオウ</t>
    </rPh>
    <rPh sb="2" eb="4">
      <t>ニッポウ</t>
    </rPh>
    <rPh sb="4" eb="6">
      <t>オリコミ</t>
    </rPh>
    <rPh sb="15" eb="17">
      <t>トウオウ</t>
    </rPh>
    <rPh sb="17" eb="19">
      <t>ニッポウ</t>
    </rPh>
    <rPh sb="19" eb="20">
      <t>シャ</t>
    </rPh>
    <rPh sb="20" eb="22">
      <t>ハンバイ</t>
    </rPh>
    <rPh sb="22" eb="23">
      <t>キョク</t>
    </rPh>
    <rPh sb="23" eb="25">
      <t>オリコミ</t>
    </rPh>
    <rPh sb="25" eb="26">
      <t>ブ</t>
    </rPh>
    <phoneticPr fontId="2"/>
  </si>
  <si>
    <t>〒030-0180　　青森市第二問屋町３丁目１番８９号</t>
    <rPh sb="23" eb="24">
      <t>バン</t>
    </rPh>
    <rPh sb="26" eb="27">
      <t>ゴウ</t>
    </rPh>
    <phoneticPr fontId="2"/>
  </si>
  <si>
    <t>　　ＴＥＬ　017-739-9940　　　　ＦＡＸ　017-739-9669　</t>
    <phoneticPr fontId="2"/>
  </si>
  <si>
    <t>　URL：https://www.toonippo.co.jp/common/insersion/</t>
    <phoneticPr fontId="2"/>
  </si>
  <si>
    <r>
      <rPr>
        <sz val="9"/>
        <color indexed="49"/>
        <rFont val="ＭＳ Ｐ明朝"/>
        <family val="1"/>
        <charset val="128"/>
      </rPr>
      <t>■</t>
    </r>
    <r>
      <rPr>
        <sz val="9"/>
        <color indexed="8"/>
        <rFont val="ＭＳ Ｐ明朝"/>
        <family val="1"/>
        <charset val="128"/>
      </rPr>
      <t>は「朝チラッ部数」で、取扱店の合計部数には「朝チラッ」部数も含まれます。</t>
    </r>
    <rPh sb="3" eb="4">
      <t>アサ</t>
    </rPh>
    <rPh sb="7" eb="9">
      <t>ブスウ</t>
    </rPh>
    <rPh sb="12" eb="14">
      <t>トリアツカイ</t>
    </rPh>
    <rPh sb="14" eb="15">
      <t>テン</t>
    </rPh>
    <rPh sb="16" eb="18">
      <t>ゴウケイ</t>
    </rPh>
    <rPh sb="18" eb="20">
      <t>ブスウ</t>
    </rPh>
    <rPh sb="23" eb="24">
      <t>アサ</t>
    </rPh>
    <rPh sb="28" eb="30">
      <t>ブスウ</t>
    </rPh>
    <rPh sb="31" eb="32">
      <t>フク</t>
    </rPh>
    <phoneticPr fontId="111"/>
  </si>
  <si>
    <t>五所川原つがる西郡（5）</t>
    <rPh sb="0" eb="4">
      <t>ゴショガワラ</t>
    </rPh>
    <rPh sb="7" eb="8">
      <t>ニシ</t>
    </rPh>
    <rPh sb="8" eb="9">
      <t>グン</t>
    </rPh>
    <phoneticPr fontId="111"/>
  </si>
  <si>
    <t>五所川原市</t>
    <rPh sb="0" eb="5">
      <t>ゴショガワラシ</t>
    </rPh>
    <phoneticPr fontId="111"/>
  </si>
  <si>
    <t>1802</t>
    <phoneticPr fontId="111"/>
  </si>
  <si>
    <t>五所駅前</t>
    <rPh sb="0" eb="2">
      <t>ゴショ</t>
    </rPh>
    <rPh sb="2" eb="4">
      <t>エキマエ</t>
    </rPh>
    <phoneticPr fontId="2"/>
  </si>
  <si>
    <t>1803</t>
    <phoneticPr fontId="111"/>
  </si>
  <si>
    <t>エルム通</t>
    <rPh sb="3" eb="4">
      <t>トオ</t>
    </rPh>
    <phoneticPr fontId="2"/>
  </si>
  <si>
    <t>1804</t>
    <phoneticPr fontId="111"/>
  </si>
  <si>
    <t>五所東部</t>
    <rPh sb="0" eb="2">
      <t>ゴショ</t>
    </rPh>
    <rPh sb="2" eb="4">
      <t>トウブ</t>
    </rPh>
    <phoneticPr fontId="2"/>
  </si>
  <si>
    <t>1808</t>
    <phoneticPr fontId="111"/>
  </si>
  <si>
    <t>嘉瀬</t>
    <rPh sb="0" eb="2">
      <t>カセ</t>
    </rPh>
    <phoneticPr fontId="2"/>
  </si>
  <si>
    <t>1809</t>
    <phoneticPr fontId="111"/>
  </si>
  <si>
    <t>金木</t>
    <rPh sb="0" eb="2">
      <t>カナギ</t>
    </rPh>
    <phoneticPr fontId="2"/>
  </si>
  <si>
    <t>1812</t>
    <phoneticPr fontId="111"/>
  </si>
  <si>
    <t>相内</t>
    <rPh sb="0" eb="1">
      <t>アイ</t>
    </rPh>
    <rPh sb="1" eb="2">
      <t>ウチ</t>
    </rPh>
    <phoneticPr fontId="2"/>
  </si>
  <si>
    <t>0209</t>
    <phoneticPr fontId="111"/>
  </si>
  <si>
    <t>3305</t>
    <phoneticPr fontId="111"/>
  </si>
  <si>
    <t>朝日 五所川原</t>
    <rPh sb="0" eb="2">
      <t>アサヒ</t>
    </rPh>
    <rPh sb="3" eb="7">
      <t>ゴショガワラ</t>
    </rPh>
    <phoneticPr fontId="111"/>
  </si>
  <si>
    <t>3349</t>
    <phoneticPr fontId="111"/>
  </si>
  <si>
    <t>読売 五所川原</t>
    <rPh sb="0" eb="2">
      <t>ヨミウリ</t>
    </rPh>
    <rPh sb="3" eb="7">
      <t>ゴショガワラ</t>
    </rPh>
    <phoneticPr fontId="111"/>
  </si>
  <si>
    <t>　五所川原</t>
    <rPh sb="1" eb="5">
      <t>ゴショガワラ</t>
    </rPh>
    <phoneticPr fontId="111"/>
  </si>
  <si>
    <t>　金木</t>
    <rPh sb="1" eb="3">
      <t>カナギ</t>
    </rPh>
    <phoneticPr fontId="111"/>
  </si>
  <si>
    <t>　市浦</t>
    <rPh sb="1" eb="3">
      <t>シウラ</t>
    </rPh>
    <phoneticPr fontId="111"/>
  </si>
  <si>
    <t>つがる市</t>
    <rPh sb="3" eb="4">
      <t>シ</t>
    </rPh>
    <phoneticPr fontId="111"/>
  </si>
  <si>
    <t>木造</t>
    <rPh sb="0" eb="1">
      <t>キ</t>
    </rPh>
    <rPh sb="1" eb="2">
      <t>ヅク</t>
    </rPh>
    <phoneticPr fontId="2"/>
  </si>
  <si>
    <t>(合)</t>
    <phoneticPr fontId="2"/>
  </si>
  <si>
    <t>（合)</t>
    <phoneticPr fontId="2"/>
  </si>
  <si>
    <t>　木造</t>
    <rPh sb="1" eb="2">
      <t>キ</t>
    </rPh>
    <rPh sb="2" eb="3">
      <t>ヅク</t>
    </rPh>
    <phoneticPr fontId="111"/>
  </si>
  <si>
    <t>　森田</t>
    <rPh sb="1" eb="3">
      <t>モリタ</t>
    </rPh>
    <phoneticPr fontId="111"/>
  </si>
  <si>
    <t>　柏</t>
    <rPh sb="1" eb="2">
      <t>カシワ</t>
    </rPh>
    <phoneticPr fontId="111"/>
  </si>
  <si>
    <t>　稲垣</t>
    <rPh sb="1" eb="3">
      <t>イナガキ</t>
    </rPh>
    <phoneticPr fontId="111"/>
  </si>
  <si>
    <t>　車力</t>
    <rPh sb="1" eb="3">
      <t>シャリキ</t>
    </rPh>
    <phoneticPr fontId="111"/>
  </si>
  <si>
    <t>西郡</t>
    <rPh sb="0" eb="1">
      <t>ニシ</t>
    </rPh>
    <rPh sb="1" eb="2">
      <t>グン</t>
    </rPh>
    <phoneticPr fontId="111"/>
  </si>
  <si>
    <t>鳴沢</t>
    <rPh sb="0" eb="2">
      <t>ナルサワ</t>
    </rPh>
    <phoneticPr fontId="2"/>
  </si>
  <si>
    <t xml:space="preserve"> (合)</t>
    <phoneticPr fontId="2"/>
  </si>
  <si>
    <t>鯵ヶ沢</t>
    <rPh sb="0" eb="1">
      <t>アジ</t>
    </rPh>
    <phoneticPr fontId="2"/>
  </si>
  <si>
    <t>北金ヶ沢</t>
    <rPh sb="0" eb="1">
      <t>キタ</t>
    </rPh>
    <rPh sb="1" eb="2">
      <t>カネ</t>
    </rPh>
    <rPh sb="3" eb="4">
      <t>サワ</t>
    </rPh>
    <phoneticPr fontId="2"/>
  </si>
  <si>
    <t>深浦</t>
    <rPh sb="0" eb="2">
      <t>フカウラ</t>
    </rPh>
    <phoneticPr fontId="2"/>
  </si>
  <si>
    <t>岩崎</t>
    <rPh sb="0" eb="2">
      <t>イワサキ</t>
    </rPh>
    <phoneticPr fontId="2"/>
  </si>
  <si>
    <t>　鯵ヶ沢</t>
    <rPh sb="1" eb="4">
      <t>アジガサワ</t>
    </rPh>
    <phoneticPr fontId="111"/>
  </si>
  <si>
    <t>　深浦</t>
    <rPh sb="1" eb="3">
      <t>フカウラ</t>
    </rPh>
    <phoneticPr fontId="111"/>
  </si>
  <si>
    <t>十和田三沢上北郡（６）</t>
    <rPh sb="0" eb="3">
      <t>トワダ</t>
    </rPh>
    <rPh sb="3" eb="5">
      <t>ミサワ</t>
    </rPh>
    <rPh sb="5" eb="7">
      <t>カミキタ</t>
    </rPh>
    <rPh sb="7" eb="8">
      <t>グン</t>
    </rPh>
    <phoneticPr fontId="111"/>
  </si>
  <si>
    <t>デーリ―東北</t>
    <rPh sb="4" eb="6">
      <t>トウホク</t>
    </rPh>
    <phoneticPr fontId="111"/>
  </si>
  <si>
    <t>十和田市</t>
    <rPh sb="0" eb="4">
      <t>トワダシ</t>
    </rPh>
    <phoneticPr fontId="111"/>
  </si>
  <si>
    <t>東部大柳</t>
    <rPh sb="0" eb="2">
      <t>トウブ</t>
    </rPh>
    <rPh sb="2" eb="4">
      <t>オオヤナギ</t>
    </rPh>
    <phoneticPr fontId="2"/>
  </si>
  <si>
    <t>西部岡</t>
    <rPh sb="0" eb="2">
      <t>セイブ</t>
    </rPh>
    <rPh sb="2" eb="3">
      <t>オカ</t>
    </rPh>
    <phoneticPr fontId="2"/>
  </si>
  <si>
    <t>南部赤石</t>
    <rPh sb="0" eb="2">
      <t>ナンブ</t>
    </rPh>
    <rPh sb="2" eb="4">
      <t>アカイシ</t>
    </rPh>
    <phoneticPr fontId="2"/>
  </si>
  <si>
    <t>北部小笠原</t>
    <rPh sb="0" eb="2">
      <t>ホクブ</t>
    </rPh>
    <rPh sb="2" eb="5">
      <t>オガサワラ</t>
    </rPh>
    <phoneticPr fontId="2"/>
  </si>
  <si>
    <t>3451</t>
    <phoneticPr fontId="111"/>
  </si>
  <si>
    <t>読売 十和田</t>
    <rPh sb="0" eb="2">
      <t>ヨミウリ</t>
    </rPh>
    <rPh sb="3" eb="6">
      <t>トワダ</t>
    </rPh>
    <phoneticPr fontId="111"/>
  </si>
  <si>
    <t>3687</t>
    <phoneticPr fontId="111"/>
  </si>
  <si>
    <t>デーリー十和田北</t>
    <rPh sb="4" eb="7">
      <t>トワダ</t>
    </rPh>
    <rPh sb="7" eb="8">
      <t>キタ</t>
    </rPh>
    <phoneticPr fontId="111"/>
  </si>
  <si>
    <t>3688</t>
    <phoneticPr fontId="111"/>
  </si>
  <si>
    <t>デーリー十和田南</t>
    <rPh sb="4" eb="7">
      <t>トワダ</t>
    </rPh>
    <rPh sb="7" eb="8">
      <t>ミナミ</t>
    </rPh>
    <phoneticPr fontId="111"/>
  </si>
  <si>
    <t>0309</t>
    <phoneticPr fontId="111"/>
  </si>
  <si>
    <t>三沢市</t>
    <rPh sb="0" eb="2">
      <t>ミサワ</t>
    </rPh>
    <rPh sb="2" eb="3">
      <t>シ</t>
    </rPh>
    <phoneticPr fontId="111"/>
  </si>
  <si>
    <t>東部元木</t>
    <rPh sb="0" eb="2">
      <t>トウブ</t>
    </rPh>
    <rPh sb="2" eb="4">
      <t>モトキ</t>
    </rPh>
    <phoneticPr fontId="2"/>
  </si>
  <si>
    <t>西部中田</t>
    <rPh sb="0" eb="2">
      <t>セイブ</t>
    </rPh>
    <rPh sb="2" eb="4">
      <t>ナカタ</t>
    </rPh>
    <phoneticPr fontId="2"/>
  </si>
  <si>
    <t>浜通り月館</t>
    <rPh sb="0" eb="1">
      <t>ハマ</t>
    </rPh>
    <rPh sb="1" eb="2">
      <t>トオ</t>
    </rPh>
    <rPh sb="3" eb="4">
      <t>ツキ</t>
    </rPh>
    <rPh sb="4" eb="5">
      <t>タテ</t>
    </rPh>
    <phoneticPr fontId="2"/>
  </si>
  <si>
    <t>3552</t>
    <phoneticPr fontId="111"/>
  </si>
  <si>
    <t>読売 三沢</t>
    <rPh sb="0" eb="2">
      <t>ヨミウリ</t>
    </rPh>
    <rPh sb="3" eb="5">
      <t>ミサワ</t>
    </rPh>
    <phoneticPr fontId="111"/>
  </si>
  <si>
    <t>3689</t>
    <phoneticPr fontId="111"/>
  </si>
  <si>
    <t>デーリー三沢</t>
    <rPh sb="4" eb="6">
      <t>ミサワ</t>
    </rPh>
    <phoneticPr fontId="111"/>
  </si>
  <si>
    <t>3690</t>
    <phoneticPr fontId="111"/>
  </si>
  <si>
    <t>デーリー三沢東</t>
    <rPh sb="4" eb="6">
      <t>ミサワ</t>
    </rPh>
    <rPh sb="6" eb="7">
      <t>ヒガシ</t>
    </rPh>
    <phoneticPr fontId="111"/>
  </si>
  <si>
    <t>0310</t>
    <phoneticPr fontId="111"/>
  </si>
  <si>
    <t>上北郡</t>
    <rPh sb="0" eb="3">
      <t>カミキタグン</t>
    </rPh>
    <phoneticPr fontId="111"/>
  </si>
  <si>
    <t>下田</t>
    <rPh sb="0" eb="2">
      <t>シモダ</t>
    </rPh>
    <phoneticPr fontId="2"/>
  </si>
  <si>
    <t>六戸</t>
    <rPh sb="0" eb="2">
      <t>ロクノヘ</t>
    </rPh>
    <phoneticPr fontId="2"/>
  </si>
  <si>
    <t>七戸</t>
    <rPh sb="0" eb="2">
      <t>シチノヘ</t>
    </rPh>
    <phoneticPr fontId="2"/>
  </si>
  <si>
    <t>天間林</t>
    <rPh sb="0" eb="3">
      <t>テンマバヤシ</t>
    </rPh>
    <phoneticPr fontId="2"/>
  </si>
  <si>
    <t>上北町</t>
    <rPh sb="0" eb="2">
      <t>カミキタ</t>
    </rPh>
    <rPh sb="2" eb="3">
      <t>マチ</t>
    </rPh>
    <phoneticPr fontId="2"/>
  </si>
  <si>
    <t>乙供</t>
    <rPh sb="0" eb="2">
      <t>オットモ</t>
    </rPh>
    <phoneticPr fontId="2"/>
  </si>
  <si>
    <t>野辺地</t>
    <rPh sb="0" eb="3">
      <t>ノヘジ</t>
    </rPh>
    <phoneticPr fontId="2"/>
  </si>
  <si>
    <t>泊</t>
    <rPh sb="0" eb="1">
      <t>トマリ</t>
    </rPh>
    <phoneticPr fontId="2"/>
  </si>
  <si>
    <t>横浜</t>
    <rPh sb="0" eb="2">
      <t>ヨコハマ</t>
    </rPh>
    <phoneticPr fontId="2"/>
  </si>
  <si>
    <t>D</t>
    <phoneticPr fontId="111"/>
  </si>
  <si>
    <t>3691</t>
    <phoneticPr fontId="111"/>
  </si>
  <si>
    <t>3692</t>
    <phoneticPr fontId="111"/>
  </si>
  <si>
    <t xml:space="preserve"> 六戸</t>
    <rPh sb="1" eb="3">
      <t>ロクノヘ</t>
    </rPh>
    <phoneticPr fontId="111"/>
  </si>
  <si>
    <t>3679</t>
    <phoneticPr fontId="111"/>
  </si>
  <si>
    <t xml:space="preserve"> 泊</t>
    <rPh sb="1" eb="2">
      <t>トマ</t>
    </rPh>
    <phoneticPr fontId="111"/>
  </si>
  <si>
    <t>3681</t>
    <phoneticPr fontId="111"/>
  </si>
  <si>
    <t xml:space="preserve"> 尾駮</t>
    <rPh sb="1" eb="3">
      <t>オブチ</t>
    </rPh>
    <phoneticPr fontId="111"/>
  </si>
  <si>
    <t>0308</t>
    <phoneticPr fontId="111"/>
  </si>
  <si>
    <t>八戸市三戸郡（7）</t>
    <rPh sb="0" eb="2">
      <t>ハチノヘ</t>
    </rPh>
    <rPh sb="2" eb="3">
      <t>シ</t>
    </rPh>
    <rPh sb="3" eb="6">
      <t>サンノヘグン</t>
    </rPh>
    <phoneticPr fontId="111"/>
  </si>
  <si>
    <t>販売店合計</t>
    <rPh sb="0" eb="3">
      <t>ハンバイテン</t>
    </rPh>
    <rPh sb="3" eb="5">
      <t>ゴウケイ</t>
    </rPh>
    <phoneticPr fontId="111"/>
  </si>
  <si>
    <t>八戸市</t>
    <rPh sb="0" eb="3">
      <t>ハチノヘシ</t>
    </rPh>
    <phoneticPr fontId="111"/>
  </si>
  <si>
    <t>八戸中央</t>
    <rPh sb="0" eb="2">
      <t>ハチノヘ</t>
    </rPh>
    <rPh sb="2" eb="4">
      <t>チュウオウ</t>
    </rPh>
    <phoneticPr fontId="2"/>
  </si>
  <si>
    <t>八戸東部</t>
    <rPh sb="0" eb="2">
      <t>ハチノヘ</t>
    </rPh>
    <rPh sb="2" eb="4">
      <t>トウブ</t>
    </rPh>
    <phoneticPr fontId="2"/>
  </si>
  <si>
    <t>市野沢</t>
    <rPh sb="0" eb="2">
      <t>イチノ</t>
    </rPh>
    <rPh sb="2" eb="3">
      <t>サワ</t>
    </rPh>
    <phoneticPr fontId="2"/>
  </si>
  <si>
    <t>3697</t>
    <phoneticPr fontId="2"/>
  </si>
  <si>
    <t>島守</t>
    <rPh sb="0" eb="2">
      <t>シマモリ</t>
    </rPh>
    <phoneticPr fontId="2"/>
  </si>
  <si>
    <t>読売新聞</t>
    <rPh sb="0" eb="2">
      <t>ヨミウリ</t>
    </rPh>
    <rPh sb="2" eb="4">
      <t>シンブン</t>
    </rPh>
    <phoneticPr fontId="113"/>
  </si>
  <si>
    <t>0307</t>
    <phoneticPr fontId="2"/>
  </si>
  <si>
    <t>386002</t>
    <phoneticPr fontId="2"/>
  </si>
  <si>
    <t>読売八戸東部</t>
    <rPh sb="0" eb="2">
      <t>ヨミウリ</t>
    </rPh>
    <rPh sb="2" eb="4">
      <t>ハチノヘ</t>
    </rPh>
    <rPh sb="4" eb="6">
      <t>トウブ</t>
    </rPh>
    <phoneticPr fontId="2"/>
  </si>
  <si>
    <t>読売八戸西部</t>
    <rPh sb="0" eb="2">
      <t>ヨミウリ</t>
    </rPh>
    <rPh sb="2" eb="4">
      <t>ハチノヘ</t>
    </rPh>
    <rPh sb="4" eb="6">
      <t>セイブ</t>
    </rPh>
    <phoneticPr fontId="2"/>
  </si>
  <si>
    <t>読売八戸北部</t>
    <rPh sb="0" eb="2">
      <t>ヨミウリ</t>
    </rPh>
    <rPh sb="2" eb="4">
      <t>ハチノヘ</t>
    </rPh>
    <rPh sb="4" eb="6">
      <t>ホクブ</t>
    </rPh>
    <phoneticPr fontId="2"/>
  </si>
  <si>
    <t>デーリー東北折込センター扱い分（八戸市内）</t>
    <rPh sb="4" eb="6">
      <t>トウホク</t>
    </rPh>
    <rPh sb="6" eb="8">
      <t>オリコミ</t>
    </rPh>
    <rPh sb="12" eb="13">
      <t>アツカ</t>
    </rPh>
    <rPh sb="14" eb="15">
      <t>ブン</t>
    </rPh>
    <rPh sb="16" eb="18">
      <t>ハチノヘ</t>
    </rPh>
    <rPh sb="18" eb="19">
      <t>シ</t>
    </rPh>
    <rPh sb="19" eb="20">
      <t>ナイ</t>
    </rPh>
    <phoneticPr fontId="111"/>
  </si>
  <si>
    <t>枚はデーリー東北折込センターへ直送願います。</t>
    <rPh sb="0" eb="1">
      <t>マイ</t>
    </rPh>
    <rPh sb="6" eb="8">
      <t>トウホク</t>
    </rPh>
    <rPh sb="8" eb="10">
      <t>オリコミ</t>
    </rPh>
    <rPh sb="15" eb="17">
      <t>チョクソウ</t>
    </rPh>
    <rPh sb="17" eb="18">
      <t>ネガ</t>
    </rPh>
    <phoneticPr fontId="111"/>
  </si>
  <si>
    <t>販売店名</t>
    <rPh sb="0" eb="3">
      <t>ハンバイテン</t>
    </rPh>
    <rPh sb="3" eb="4">
      <t>メイ</t>
    </rPh>
    <phoneticPr fontId="111"/>
  </si>
  <si>
    <t>申込数</t>
    <rPh sb="0" eb="2">
      <t>モウシコミ</t>
    </rPh>
    <rPh sb="2" eb="3">
      <t>スウ</t>
    </rPh>
    <phoneticPr fontId="111"/>
  </si>
  <si>
    <t>3891</t>
    <phoneticPr fontId="111"/>
  </si>
  <si>
    <t>ﾃﾞｰﾘｰ東北OC計</t>
    <rPh sb="5" eb="7">
      <t>トウホク</t>
    </rPh>
    <rPh sb="9" eb="10">
      <t>ケイ</t>
    </rPh>
    <phoneticPr fontId="111"/>
  </si>
  <si>
    <t>中居林</t>
    <rPh sb="0" eb="3">
      <t>ナカイバヤシ</t>
    </rPh>
    <phoneticPr fontId="111"/>
  </si>
  <si>
    <t>長谷川本店</t>
    <rPh sb="0" eb="3">
      <t>ハセガワ</t>
    </rPh>
    <rPh sb="3" eb="5">
      <t>ホンテン</t>
    </rPh>
    <phoneticPr fontId="2"/>
  </si>
  <si>
    <t>下長</t>
    <rPh sb="0" eb="1">
      <t>シモ</t>
    </rPh>
    <rPh sb="1" eb="2">
      <t>ナガ</t>
    </rPh>
    <phoneticPr fontId="2"/>
  </si>
  <si>
    <t>田面木</t>
    <rPh sb="0" eb="1">
      <t>タ</t>
    </rPh>
    <rPh sb="1" eb="2">
      <t>メン</t>
    </rPh>
    <rPh sb="2" eb="3">
      <t>キ</t>
    </rPh>
    <phoneticPr fontId="2"/>
  </si>
  <si>
    <t>売市</t>
    <rPh sb="0" eb="1">
      <t>ウ</t>
    </rPh>
    <rPh sb="1" eb="2">
      <t>イチ</t>
    </rPh>
    <phoneticPr fontId="2"/>
  </si>
  <si>
    <t>是川</t>
    <rPh sb="0" eb="1">
      <t>コレ</t>
    </rPh>
    <rPh sb="1" eb="2">
      <t>カワ</t>
    </rPh>
    <phoneticPr fontId="2"/>
  </si>
  <si>
    <t>小中野</t>
    <rPh sb="0" eb="3">
      <t>コナカノ</t>
    </rPh>
    <phoneticPr fontId="2"/>
  </si>
  <si>
    <t>八戸西</t>
    <rPh sb="0" eb="2">
      <t>ハチノヘ</t>
    </rPh>
    <rPh sb="2" eb="3">
      <t>ニシ</t>
    </rPh>
    <phoneticPr fontId="2"/>
  </si>
  <si>
    <t>根城</t>
    <rPh sb="0" eb="1">
      <t>ネ</t>
    </rPh>
    <rPh sb="1" eb="2">
      <t>シロ</t>
    </rPh>
    <phoneticPr fontId="2"/>
  </si>
  <si>
    <t>旭ケ丘</t>
    <rPh sb="0" eb="1">
      <t>アサヒ</t>
    </rPh>
    <rPh sb="2" eb="3">
      <t>オカ</t>
    </rPh>
    <phoneticPr fontId="2"/>
  </si>
  <si>
    <t>市川</t>
    <rPh sb="0" eb="2">
      <t>イチカワ</t>
    </rPh>
    <phoneticPr fontId="2"/>
  </si>
  <si>
    <t>八戸北部</t>
    <rPh sb="0" eb="2">
      <t>ハチノヘ</t>
    </rPh>
    <rPh sb="2" eb="4">
      <t>ホクブ</t>
    </rPh>
    <phoneticPr fontId="2"/>
  </si>
  <si>
    <t>八戸ニュータウン</t>
    <rPh sb="0" eb="2">
      <t>ハチノヘ</t>
    </rPh>
    <phoneticPr fontId="2"/>
  </si>
  <si>
    <t>新井田</t>
    <rPh sb="0" eb="3">
      <t>ニイダ</t>
    </rPh>
    <phoneticPr fontId="2"/>
  </si>
  <si>
    <t>河原木</t>
    <rPh sb="0" eb="2">
      <t>カワラ</t>
    </rPh>
    <rPh sb="2" eb="3">
      <t>キ</t>
    </rPh>
    <phoneticPr fontId="2"/>
  </si>
  <si>
    <t>川口本店</t>
    <rPh sb="0" eb="2">
      <t>カワグチ</t>
    </rPh>
    <rPh sb="2" eb="4">
      <t>ホンテン</t>
    </rPh>
    <phoneticPr fontId="2"/>
  </si>
  <si>
    <t>高瀬本店</t>
    <rPh sb="0" eb="1">
      <t>タカ</t>
    </rPh>
    <rPh sb="1" eb="2">
      <t>セ</t>
    </rPh>
    <rPh sb="2" eb="4">
      <t>ホンテン</t>
    </rPh>
    <phoneticPr fontId="2"/>
  </si>
  <si>
    <t>妙</t>
    <rPh sb="0" eb="1">
      <t>ミョウ</t>
    </rPh>
    <phoneticPr fontId="2"/>
  </si>
  <si>
    <t>種差</t>
    <rPh sb="0" eb="2">
      <t>タネサシ</t>
    </rPh>
    <phoneticPr fontId="2"/>
  </si>
  <si>
    <t>吹上</t>
    <rPh sb="0" eb="2">
      <t>フキアゲ</t>
    </rPh>
    <phoneticPr fontId="2"/>
  </si>
  <si>
    <t>白銀</t>
    <rPh sb="0" eb="2">
      <t>シロガネ</t>
    </rPh>
    <phoneticPr fontId="2"/>
  </si>
  <si>
    <t>0307</t>
    <phoneticPr fontId="111"/>
  </si>
  <si>
    <t>三戸郡</t>
    <rPh sb="0" eb="3">
      <t>サンノヘグン</t>
    </rPh>
    <phoneticPr fontId="111"/>
  </si>
  <si>
    <t>1001</t>
    <phoneticPr fontId="111"/>
  </si>
  <si>
    <t>三戸</t>
    <rPh sb="0" eb="2">
      <t>サンノヘ</t>
    </rPh>
    <phoneticPr fontId="111"/>
  </si>
  <si>
    <t>1002</t>
    <phoneticPr fontId="111"/>
  </si>
  <si>
    <t>田子</t>
    <rPh sb="0" eb="2">
      <t>タッコ</t>
    </rPh>
    <phoneticPr fontId="111"/>
  </si>
  <si>
    <t>1008</t>
    <phoneticPr fontId="111"/>
  </si>
  <si>
    <t>名川</t>
    <rPh sb="0" eb="2">
      <t>ナガワ</t>
    </rPh>
    <phoneticPr fontId="111"/>
  </si>
  <si>
    <t>1004</t>
    <phoneticPr fontId="111"/>
  </si>
  <si>
    <t>五戸</t>
    <rPh sb="0" eb="2">
      <t>ゴノヘ</t>
    </rPh>
    <phoneticPr fontId="111"/>
  </si>
  <si>
    <t>階上</t>
    <rPh sb="0" eb="2">
      <t>ハシカミ</t>
    </rPh>
    <phoneticPr fontId="111"/>
  </si>
  <si>
    <t>0213</t>
    <phoneticPr fontId="111"/>
  </si>
  <si>
    <t>3961</t>
    <phoneticPr fontId="111"/>
  </si>
  <si>
    <t>読売三戸</t>
    <rPh sb="0" eb="2">
      <t>ヨミウリ</t>
    </rPh>
    <rPh sb="2" eb="4">
      <t>サンノヘ</t>
    </rPh>
    <phoneticPr fontId="111"/>
  </si>
  <si>
    <t>Y</t>
    <phoneticPr fontId="2"/>
  </si>
  <si>
    <t>3684</t>
    <phoneticPr fontId="111"/>
  </si>
  <si>
    <t>　南部剣吉</t>
    <rPh sb="1" eb="3">
      <t>ナンブ</t>
    </rPh>
    <rPh sb="3" eb="5">
      <t>ケンヨシ</t>
    </rPh>
    <phoneticPr fontId="111"/>
  </si>
  <si>
    <t>3685</t>
    <phoneticPr fontId="111"/>
  </si>
  <si>
    <t>　新郷倉石</t>
    <rPh sb="1" eb="3">
      <t>シンゴウ</t>
    </rPh>
    <rPh sb="3" eb="5">
      <t>クライシ</t>
    </rPh>
    <phoneticPr fontId="111"/>
  </si>
  <si>
    <t>3682</t>
    <phoneticPr fontId="111"/>
  </si>
  <si>
    <t>　三戸</t>
    <rPh sb="1" eb="3">
      <t>サンノヘ</t>
    </rPh>
    <phoneticPr fontId="111"/>
  </si>
  <si>
    <t>3683</t>
    <phoneticPr fontId="111"/>
  </si>
  <si>
    <t>　田子</t>
    <rPh sb="1" eb="3">
      <t>タゴ</t>
    </rPh>
    <phoneticPr fontId="111"/>
  </si>
  <si>
    <t>産経等他紙</t>
    <rPh sb="0" eb="2">
      <t>サンケイ</t>
    </rPh>
    <rPh sb="2" eb="3">
      <t>ナド</t>
    </rPh>
    <rPh sb="3" eb="5">
      <t>タシ</t>
    </rPh>
    <phoneticPr fontId="9"/>
  </si>
  <si>
    <t>むつ西部</t>
    <rPh sb="2" eb="4">
      <t>セイブ</t>
    </rPh>
    <phoneticPr fontId="2"/>
  </si>
  <si>
    <t>むつ南部</t>
    <rPh sb="2" eb="4">
      <t>ナンブ</t>
    </rPh>
    <phoneticPr fontId="2"/>
  </si>
  <si>
    <t>合</t>
    <phoneticPr fontId="9"/>
  </si>
  <si>
    <t>上北町</t>
    <rPh sb="0" eb="1">
      <t>ウエ</t>
    </rPh>
    <rPh sb="1" eb="2">
      <t>キタ</t>
    </rPh>
    <rPh sb="2" eb="3">
      <t>マチ</t>
    </rPh>
    <phoneticPr fontId="9"/>
  </si>
  <si>
    <t>(合)</t>
    <phoneticPr fontId="111"/>
  </si>
  <si>
    <t>(合）</t>
    <phoneticPr fontId="2"/>
  </si>
  <si>
    <t>(合）</t>
    <rPh sb="1" eb="2">
      <t>ゴウ</t>
    </rPh>
    <phoneticPr fontId="2"/>
  </si>
  <si>
    <t>0210</t>
  </si>
  <si>
    <t>陸奥総計＝</t>
    <rPh sb="0" eb="2">
      <t>ムツ</t>
    </rPh>
    <rPh sb="2" eb="4">
      <t>ソウケイ</t>
    </rPh>
    <phoneticPr fontId="2"/>
  </si>
  <si>
    <t>販売店横の合→合売店、Ｔ→東奥日報、Ｙ→読売</t>
    <rPh sb="13" eb="15">
      <t>トウオウ</t>
    </rPh>
    <rPh sb="15" eb="17">
      <t>ニッポウ</t>
    </rPh>
    <phoneticPr fontId="9"/>
  </si>
  <si>
    <t>(総計＝</t>
    <rPh sb="1" eb="3">
      <t>ソウケイ</t>
    </rPh>
    <phoneticPr fontId="2"/>
  </si>
  <si>
    <t>Ｙ</t>
  </si>
  <si>
    <t>Ｄ</t>
  </si>
  <si>
    <t>販売店横の合→合売店、Ｔ→東奥日報、Ｙ→読売、合売店は3紙以上で銘柄指定はできません。</t>
    <rPh sb="13" eb="14">
      <t>ヒガシ</t>
    </rPh>
    <rPh sb="14" eb="15">
      <t>オク</t>
    </rPh>
    <rPh sb="15" eb="17">
      <t>ニッポウ</t>
    </rPh>
    <phoneticPr fontId="9"/>
  </si>
  <si>
    <t>販売店横の合→合売店、Ｔ→東奥日報</t>
    <phoneticPr fontId="9"/>
  </si>
  <si>
    <t>販売店横の合→合売店、Ｔ→東奥日報、Ａ→朝日、Ｄ→デーリー東北</t>
    <rPh sb="29" eb="31">
      <t>トウホク</t>
    </rPh>
    <phoneticPr fontId="9"/>
  </si>
  <si>
    <t>1009</t>
    <phoneticPr fontId="111"/>
  </si>
  <si>
    <t>むつ市</t>
    <rPh sb="2" eb="3">
      <t>シ</t>
    </rPh>
    <phoneticPr fontId="119"/>
  </si>
  <si>
    <t>下北郡</t>
    <rPh sb="0" eb="2">
      <t>シモキタ</t>
    </rPh>
    <rPh sb="2" eb="3">
      <t>グン</t>
    </rPh>
    <phoneticPr fontId="119"/>
  </si>
  <si>
    <t>青森旭町</t>
    <rPh sb="0" eb="2">
      <t>アオモリ</t>
    </rPh>
    <rPh sb="2" eb="3">
      <t>アサヒ</t>
    </rPh>
    <rPh sb="3" eb="4">
      <t>マチ</t>
    </rPh>
    <phoneticPr fontId="2"/>
  </si>
  <si>
    <t>青森造道</t>
    <rPh sb="0" eb="2">
      <t>アオモリ</t>
    </rPh>
    <rPh sb="2" eb="4">
      <t>ツクリミチ</t>
    </rPh>
    <phoneticPr fontId="2"/>
  </si>
  <si>
    <t>青森浜舘</t>
    <rPh sb="0" eb="2">
      <t>アオモリ</t>
    </rPh>
    <rPh sb="2" eb="3">
      <t>ハマ</t>
    </rPh>
    <rPh sb="3" eb="4">
      <t>ダテ</t>
    </rPh>
    <phoneticPr fontId="2"/>
  </si>
  <si>
    <t>青森妙見</t>
    <rPh sb="0" eb="2">
      <t>アオモリ</t>
    </rPh>
    <rPh sb="2" eb="3">
      <t>ミョウ</t>
    </rPh>
    <rPh sb="3" eb="4">
      <t>ケン</t>
    </rPh>
    <phoneticPr fontId="2"/>
  </si>
  <si>
    <t>浅虫</t>
    <rPh sb="0" eb="2">
      <t>アサムシ</t>
    </rPh>
    <phoneticPr fontId="2"/>
  </si>
  <si>
    <t>東岳</t>
    <rPh sb="0" eb="1">
      <t>ヒガシ</t>
    </rPh>
    <rPh sb="1" eb="2">
      <t>ダケ</t>
    </rPh>
    <phoneticPr fontId="2"/>
  </si>
  <si>
    <t>油川</t>
    <rPh sb="0" eb="2">
      <t>アブラカワ</t>
    </rPh>
    <phoneticPr fontId="2"/>
  </si>
  <si>
    <t>後潟</t>
    <rPh sb="0" eb="1">
      <t>アト</t>
    </rPh>
    <rPh sb="1" eb="2">
      <t>ガタ</t>
    </rPh>
    <phoneticPr fontId="2"/>
  </si>
  <si>
    <t>浪岡</t>
    <rPh sb="0" eb="2">
      <t>ナミオカ</t>
    </rPh>
    <phoneticPr fontId="2"/>
  </si>
  <si>
    <t>浪岡※</t>
    <rPh sb="0" eb="2">
      <t>ナミオカ</t>
    </rPh>
    <phoneticPr fontId="2"/>
  </si>
  <si>
    <t>西部</t>
    <rPh sb="0" eb="2">
      <t>セイブ</t>
    </rPh>
    <phoneticPr fontId="9"/>
  </si>
  <si>
    <t>南部</t>
    <rPh sb="0" eb="2">
      <t>ナンブ</t>
    </rPh>
    <phoneticPr fontId="9"/>
  </si>
  <si>
    <t>東部</t>
    <rPh sb="0" eb="2">
      <t>トウブ</t>
    </rPh>
    <phoneticPr fontId="9"/>
  </si>
  <si>
    <t>販売店横の合→合売店</t>
    <phoneticPr fontId="9"/>
  </si>
  <si>
    <t>三戸</t>
    <rPh sb="0" eb="2">
      <t>サンノヘ</t>
    </rPh>
    <phoneticPr fontId="2"/>
  </si>
  <si>
    <t>南部剣吉</t>
    <rPh sb="0" eb="2">
      <t>ナンブ</t>
    </rPh>
    <rPh sb="2" eb="4">
      <t>ケンヨシ</t>
    </rPh>
    <phoneticPr fontId="2"/>
  </si>
  <si>
    <t>十和田</t>
    <rPh sb="0" eb="3">
      <t>トワダ</t>
    </rPh>
    <phoneticPr fontId="9"/>
  </si>
  <si>
    <t>三沢</t>
    <rPh sb="0" eb="2">
      <t>ミサワ</t>
    </rPh>
    <phoneticPr fontId="9"/>
  </si>
  <si>
    <t>販売店横の合→合売店、Ｔ→東奥日報、Ｙ→読売</t>
    <phoneticPr fontId="9"/>
  </si>
  <si>
    <t>青森中央</t>
    <rPh sb="1" eb="3">
      <t>チュウオウ</t>
    </rPh>
    <phoneticPr fontId="9"/>
  </si>
  <si>
    <t>青森南部</t>
    <rPh sb="1" eb="3">
      <t>ナンブ</t>
    </rPh>
    <phoneticPr fontId="9"/>
  </si>
  <si>
    <t>青森東部</t>
    <rPh sb="1" eb="3">
      <t>トウブ</t>
    </rPh>
    <phoneticPr fontId="9"/>
  </si>
  <si>
    <t>青森西部</t>
    <rPh sb="1" eb="3">
      <t>セイブ</t>
    </rPh>
    <phoneticPr fontId="9"/>
  </si>
  <si>
    <t>青森</t>
    <rPh sb="0" eb="2">
      <t>アオモリ</t>
    </rPh>
    <phoneticPr fontId="9"/>
  </si>
  <si>
    <t>青森</t>
    <rPh sb="0" eb="1">
      <t>アオ</t>
    </rPh>
    <rPh sb="1" eb="2">
      <t>モリ</t>
    </rPh>
    <phoneticPr fontId="9"/>
  </si>
  <si>
    <t>黒石</t>
    <rPh sb="0" eb="2">
      <t>クロイシ</t>
    </rPh>
    <phoneticPr fontId="9"/>
  </si>
  <si>
    <t>藤崎</t>
    <phoneticPr fontId="9"/>
  </si>
  <si>
    <t>五所川原</t>
    <rPh sb="0" eb="4">
      <t>ゴショガワラ</t>
    </rPh>
    <phoneticPr fontId="9"/>
  </si>
  <si>
    <t>D</t>
    <phoneticPr fontId="120"/>
  </si>
  <si>
    <t>デーリー・田名部</t>
    <rPh sb="5" eb="8">
      <t>タナベ</t>
    </rPh>
    <phoneticPr fontId="9"/>
  </si>
  <si>
    <t>朝日新聞</t>
    <rPh sb="0" eb="2">
      <t>アサヒ</t>
    </rPh>
    <rPh sb="2" eb="4">
      <t>シンブン</t>
    </rPh>
    <phoneticPr fontId="19"/>
  </si>
  <si>
    <t>毎日新聞</t>
    <rPh sb="0" eb="2">
      <t>マイニチ</t>
    </rPh>
    <rPh sb="2" eb="4">
      <t>シンブン</t>
    </rPh>
    <phoneticPr fontId="19"/>
  </si>
  <si>
    <t>日経新聞</t>
    <rPh sb="0" eb="2">
      <t>ニッケイ</t>
    </rPh>
    <rPh sb="2" eb="4">
      <t>シンブン</t>
    </rPh>
    <phoneticPr fontId="19"/>
  </si>
  <si>
    <t>産経新聞</t>
    <rPh sb="0" eb="2">
      <t>サンケイ</t>
    </rPh>
    <rPh sb="2" eb="4">
      <t>シンブン</t>
    </rPh>
    <phoneticPr fontId="19"/>
  </si>
  <si>
    <t>123101</t>
  </si>
  <si>
    <t>　八戸中央</t>
    <rPh sb="1" eb="3">
      <t>ハチノヘ</t>
    </rPh>
    <rPh sb="3" eb="5">
      <t>チュウオウ</t>
    </rPh>
    <phoneticPr fontId="2"/>
  </si>
  <si>
    <t>　八戸中央他紙</t>
    <rPh sb="1" eb="3">
      <t>ハチノヘ</t>
    </rPh>
    <rPh sb="3" eb="5">
      <t>チュウオウ</t>
    </rPh>
    <rPh sb="5" eb="7">
      <t>タシ</t>
    </rPh>
    <phoneticPr fontId="2"/>
  </si>
  <si>
    <t>1231</t>
  </si>
  <si>
    <t>八戸中央・計</t>
    <rPh sb="0" eb="2">
      <t>ハチノヘ</t>
    </rPh>
    <rPh sb="2" eb="4">
      <t>チュウオウ</t>
    </rPh>
    <rPh sb="5" eb="6">
      <t>ケイ</t>
    </rPh>
    <phoneticPr fontId="19"/>
  </si>
  <si>
    <t>　八戸東部他紙</t>
    <rPh sb="1" eb="3">
      <t>ハチノヘ</t>
    </rPh>
    <rPh sb="3" eb="5">
      <t>トウブ</t>
    </rPh>
    <rPh sb="5" eb="7">
      <t>タシ</t>
    </rPh>
    <phoneticPr fontId="2"/>
  </si>
  <si>
    <t>八戸東部・計</t>
    <rPh sb="0" eb="2">
      <t>ハチノヘ</t>
    </rPh>
    <rPh sb="2" eb="4">
      <t>トウブ</t>
    </rPh>
    <rPh sb="5" eb="6">
      <t>ケイ</t>
    </rPh>
    <phoneticPr fontId="19"/>
  </si>
  <si>
    <t>デーリー・大湊</t>
    <rPh sb="5" eb="7">
      <t>オオミナト</t>
    </rPh>
    <phoneticPr fontId="9"/>
  </si>
  <si>
    <t>東奥日報</t>
    <rPh sb="0" eb="2">
      <t>トウオウ</t>
    </rPh>
    <rPh sb="2" eb="4">
      <t>ニッポウ</t>
    </rPh>
    <phoneticPr fontId="19"/>
  </si>
  <si>
    <t>(合売数)</t>
    <rPh sb="1" eb="2">
      <t>ゴウ</t>
    </rPh>
    <rPh sb="2" eb="3">
      <t>バイ</t>
    </rPh>
    <rPh sb="3" eb="4">
      <t>スウ</t>
    </rPh>
    <phoneticPr fontId="3"/>
  </si>
  <si>
    <t>朝日新聞</t>
    <rPh sb="0" eb="2">
      <t>アサヒ</t>
    </rPh>
    <rPh sb="2" eb="4">
      <t>シンブン</t>
    </rPh>
    <phoneticPr fontId="3"/>
  </si>
  <si>
    <t>毎日新聞</t>
    <rPh sb="0" eb="2">
      <t>マイニチ</t>
    </rPh>
    <rPh sb="2" eb="4">
      <t>シンブン</t>
    </rPh>
    <phoneticPr fontId="3"/>
  </si>
  <si>
    <t>読売新聞</t>
    <rPh sb="0" eb="2">
      <t>ヨミウリ</t>
    </rPh>
    <rPh sb="2" eb="4">
      <t>シンブン</t>
    </rPh>
    <phoneticPr fontId="3"/>
  </si>
  <si>
    <t>日経新聞</t>
    <rPh sb="0" eb="2">
      <t>ニッケイ</t>
    </rPh>
    <rPh sb="2" eb="4">
      <t>シンブン</t>
    </rPh>
    <phoneticPr fontId="3"/>
  </si>
  <si>
    <t>産経新聞</t>
    <rPh sb="0" eb="2">
      <t>サンケイ</t>
    </rPh>
    <rPh sb="2" eb="4">
      <t>シンブン</t>
    </rPh>
    <phoneticPr fontId="3"/>
  </si>
  <si>
    <t>河北新報</t>
    <rPh sb="0" eb="2">
      <t>カホク</t>
    </rPh>
    <rPh sb="2" eb="4">
      <t>シンポウ</t>
    </rPh>
    <phoneticPr fontId="3"/>
  </si>
  <si>
    <t>ﾃﾞｰﾘｰ
東北</t>
    <rPh sb="6" eb="8">
      <t>トウホク</t>
    </rPh>
    <phoneticPr fontId="19"/>
  </si>
  <si>
    <t>朝チラッ</t>
    <rPh sb="0" eb="1">
      <t>アサ</t>
    </rPh>
    <phoneticPr fontId="3"/>
  </si>
  <si>
    <t>地区別計</t>
    <rPh sb="0" eb="2">
      <t>チク</t>
    </rPh>
    <rPh sb="2" eb="3">
      <t>ベツ</t>
    </rPh>
    <rPh sb="3" eb="4">
      <t>ケイ</t>
    </rPh>
    <phoneticPr fontId="3"/>
  </si>
  <si>
    <t>青森市</t>
    <rPh sb="0" eb="3">
      <t>アオモリシ</t>
    </rPh>
    <phoneticPr fontId="3"/>
  </si>
  <si>
    <t>弘前市</t>
    <rPh sb="0" eb="3">
      <t>ヒロサキシ</t>
    </rPh>
    <phoneticPr fontId="3"/>
  </si>
  <si>
    <t>五所川原市</t>
    <rPh sb="0" eb="5">
      <t>ゴショガワラシ</t>
    </rPh>
    <phoneticPr fontId="3"/>
  </si>
  <si>
    <t>むつ市</t>
    <rPh sb="2" eb="3">
      <t>シ</t>
    </rPh>
    <phoneticPr fontId="3"/>
  </si>
  <si>
    <t>つがる市</t>
    <rPh sb="3" eb="4">
      <t>シ</t>
    </rPh>
    <phoneticPr fontId="3"/>
  </si>
  <si>
    <t>平川市</t>
    <rPh sb="0" eb="2">
      <t>ヒラカワ</t>
    </rPh>
    <rPh sb="2" eb="3">
      <t>シ</t>
    </rPh>
    <phoneticPr fontId="3"/>
  </si>
  <si>
    <t>黒石市</t>
    <rPh sb="0" eb="3">
      <t>クロイシシ</t>
    </rPh>
    <phoneticPr fontId="3"/>
  </si>
  <si>
    <t>十和田市</t>
    <rPh sb="0" eb="4">
      <t>トワダシ</t>
    </rPh>
    <phoneticPr fontId="3"/>
  </si>
  <si>
    <t>八戸市</t>
    <rPh sb="0" eb="3">
      <t>ハチノヘシ</t>
    </rPh>
    <phoneticPr fontId="3"/>
  </si>
  <si>
    <t>三沢市</t>
    <rPh sb="0" eb="3">
      <t>ミサワシ</t>
    </rPh>
    <phoneticPr fontId="3"/>
  </si>
  <si>
    <t>市部計</t>
    <rPh sb="0" eb="2">
      <t>シブ</t>
    </rPh>
    <rPh sb="2" eb="3">
      <t>ケイ</t>
    </rPh>
    <phoneticPr fontId="3"/>
  </si>
  <si>
    <t>東津軽郡</t>
    <rPh sb="0" eb="1">
      <t>ヒガシ</t>
    </rPh>
    <rPh sb="1" eb="3">
      <t>ツガル</t>
    </rPh>
    <rPh sb="3" eb="4">
      <t>グン</t>
    </rPh>
    <phoneticPr fontId="3"/>
  </si>
  <si>
    <t>西津軽郡</t>
    <rPh sb="0" eb="1">
      <t>ニシ</t>
    </rPh>
    <rPh sb="1" eb="3">
      <t>ツガル</t>
    </rPh>
    <rPh sb="3" eb="4">
      <t>グン</t>
    </rPh>
    <phoneticPr fontId="3"/>
  </si>
  <si>
    <t>南津軽郡</t>
    <rPh sb="0" eb="1">
      <t>ミナミ</t>
    </rPh>
    <rPh sb="1" eb="3">
      <t>ツガル</t>
    </rPh>
    <rPh sb="3" eb="4">
      <t>グン</t>
    </rPh>
    <phoneticPr fontId="3"/>
  </si>
  <si>
    <t>北津軽郡</t>
    <rPh sb="0" eb="4">
      <t>キタツガルグン</t>
    </rPh>
    <phoneticPr fontId="3"/>
  </si>
  <si>
    <t>上北郡</t>
    <rPh sb="0" eb="3">
      <t>カミキタグン</t>
    </rPh>
    <phoneticPr fontId="3"/>
  </si>
  <si>
    <t>三戸郡</t>
    <rPh sb="0" eb="3">
      <t>サンノヘグン</t>
    </rPh>
    <phoneticPr fontId="3"/>
  </si>
  <si>
    <t>下北郡</t>
    <rPh sb="0" eb="2">
      <t>シモキタ</t>
    </rPh>
    <rPh sb="2" eb="3">
      <t>グン</t>
    </rPh>
    <phoneticPr fontId="3"/>
  </si>
  <si>
    <t>郡部計</t>
    <rPh sb="0" eb="2">
      <t>グンブ</t>
    </rPh>
    <rPh sb="2" eb="3">
      <t>ケイ</t>
    </rPh>
    <phoneticPr fontId="3"/>
  </si>
  <si>
    <t>合　計</t>
    <rPh sb="0" eb="1">
      <t>ガッ</t>
    </rPh>
    <rPh sb="2" eb="3">
      <t>ケイ</t>
    </rPh>
    <phoneticPr fontId="3"/>
  </si>
  <si>
    <t>（注１）</t>
    <rPh sb="1" eb="2">
      <t>チュウ</t>
    </rPh>
    <phoneticPr fontId="19"/>
  </si>
  <si>
    <t>他紙</t>
  </si>
  <si>
    <t>D</t>
  </si>
  <si>
    <t>下湯口・悪戸</t>
    <rPh sb="0" eb="3">
      <t>シモユグチ</t>
    </rPh>
    <rPh sb="4" eb="5">
      <t>アク</t>
    </rPh>
    <rPh sb="5" eb="6">
      <t>ト</t>
    </rPh>
    <phoneticPr fontId="2"/>
  </si>
  <si>
    <t>一野渡</t>
    <rPh sb="0" eb="1">
      <t>イチ</t>
    </rPh>
    <rPh sb="1" eb="2">
      <t>ノ</t>
    </rPh>
    <rPh sb="2" eb="3">
      <t>ワタ</t>
    </rPh>
    <phoneticPr fontId="2"/>
  </si>
  <si>
    <t>八戸駅前</t>
    <rPh sb="0" eb="4">
      <t>ハチノヘエキマエ</t>
    </rPh>
    <phoneticPr fontId="9"/>
  </si>
  <si>
    <t>八戸駅前</t>
    <rPh sb="0" eb="2">
      <t>ハチノヘ</t>
    </rPh>
    <rPh sb="2" eb="4">
      <t>エキマエ</t>
    </rPh>
    <phoneticPr fontId="2"/>
  </si>
  <si>
    <t>1240</t>
    <phoneticPr fontId="2"/>
  </si>
  <si>
    <t>東奥日報・島守</t>
    <rPh sb="0" eb="4">
      <t>トウオウニッポウ</t>
    </rPh>
    <rPh sb="5" eb="7">
      <t>シマモリ</t>
    </rPh>
    <phoneticPr fontId="2"/>
  </si>
  <si>
    <t>0218</t>
    <phoneticPr fontId="2"/>
  </si>
  <si>
    <t>0306</t>
    <phoneticPr fontId="2"/>
  </si>
  <si>
    <t>)</t>
    <phoneticPr fontId="2"/>
  </si>
  <si>
    <t>1241</t>
    <phoneticPr fontId="2"/>
  </si>
  <si>
    <t>東奥日報・市野沢</t>
    <rPh sb="0" eb="4">
      <t>トウオウニッポウ</t>
    </rPh>
    <rPh sb="5" eb="8">
      <t>イチノサワ</t>
    </rPh>
    <phoneticPr fontId="2"/>
  </si>
  <si>
    <t>産経・西部※中央と東部に統合</t>
    <rPh sb="0" eb="2">
      <t>サンケイ</t>
    </rPh>
    <rPh sb="3" eb="5">
      <t>セイブ</t>
    </rPh>
    <phoneticPr fontId="9"/>
  </si>
  <si>
    <t>おいらせ</t>
    <phoneticPr fontId="9"/>
  </si>
  <si>
    <t xml:space="preserve"> おいらせ</t>
    <phoneticPr fontId="111"/>
  </si>
  <si>
    <t>（合）は複数紙合売店、N→日経です。合売店の「他紙」は朝日毎日日経産経などで、銘柄指定はできません。</t>
    <rPh sb="1" eb="2">
      <t>ゴウ</t>
    </rPh>
    <rPh sb="4" eb="6">
      <t>フクスウ</t>
    </rPh>
    <rPh sb="6" eb="7">
      <t>カミ</t>
    </rPh>
    <rPh sb="7" eb="8">
      <t>ゴウ</t>
    </rPh>
    <rPh sb="8" eb="9">
      <t>ウ</t>
    </rPh>
    <rPh sb="9" eb="10">
      <t>テン</t>
    </rPh>
    <rPh sb="13" eb="15">
      <t>ニッケイ</t>
    </rPh>
    <rPh sb="18" eb="19">
      <t>ゴウ</t>
    </rPh>
    <rPh sb="19" eb="21">
      <t>バイテン</t>
    </rPh>
    <rPh sb="23" eb="25">
      <t>タシ</t>
    </rPh>
    <rPh sb="27" eb="29">
      <t>アサヒ</t>
    </rPh>
    <rPh sb="29" eb="31">
      <t>マイニチ</t>
    </rPh>
    <rPh sb="31" eb="33">
      <t>ニッケイ</t>
    </rPh>
    <rPh sb="33" eb="35">
      <t>サンケイ</t>
    </rPh>
    <rPh sb="39" eb="41">
      <t>メイガラ</t>
    </rPh>
    <rPh sb="41" eb="43">
      <t>シテイ</t>
    </rPh>
    <phoneticPr fontId="111"/>
  </si>
  <si>
    <t>（合）は複数紙合売店、N→日経です。石川店他、合売の「他紙」は朝日毎日日経産経などで、銘柄指定はできません。</t>
    <rPh sb="1" eb="2">
      <t>ゴウ</t>
    </rPh>
    <rPh sb="4" eb="6">
      <t>フクスウ</t>
    </rPh>
    <rPh sb="6" eb="7">
      <t>カミ</t>
    </rPh>
    <rPh sb="7" eb="8">
      <t>ゴウ</t>
    </rPh>
    <rPh sb="8" eb="9">
      <t>ウ</t>
    </rPh>
    <rPh sb="9" eb="10">
      <t>テン</t>
    </rPh>
    <rPh sb="13" eb="15">
      <t>ニッケイ</t>
    </rPh>
    <rPh sb="18" eb="20">
      <t>イシカワ</t>
    </rPh>
    <rPh sb="20" eb="21">
      <t>ミセ</t>
    </rPh>
    <rPh sb="21" eb="22">
      <t>ホカ</t>
    </rPh>
    <rPh sb="23" eb="24">
      <t>ゴウ</t>
    </rPh>
    <rPh sb="24" eb="25">
      <t>バイ</t>
    </rPh>
    <rPh sb="27" eb="29">
      <t>タシ</t>
    </rPh>
    <rPh sb="31" eb="33">
      <t>アサヒ</t>
    </rPh>
    <rPh sb="33" eb="35">
      <t>マイニチ</t>
    </rPh>
    <rPh sb="35" eb="37">
      <t>ニッケイ</t>
    </rPh>
    <rPh sb="37" eb="39">
      <t>サンケイ</t>
    </rPh>
    <rPh sb="43" eb="45">
      <t>メイガラ</t>
    </rPh>
    <rPh sb="45" eb="47">
      <t>シテイ</t>
    </rPh>
    <phoneticPr fontId="111"/>
  </si>
  <si>
    <t>他紙（産経日経等）</t>
    <rPh sb="0" eb="1">
      <t>ホカ</t>
    </rPh>
    <rPh sb="1" eb="2">
      <t>カミ</t>
    </rPh>
    <rPh sb="3" eb="5">
      <t>サンケイ</t>
    </rPh>
    <rPh sb="5" eb="7">
      <t>ニッケイ</t>
    </rPh>
    <rPh sb="7" eb="8">
      <t>ナド</t>
    </rPh>
    <phoneticPr fontId="113"/>
  </si>
  <si>
    <t>（合）は複数紙合売店、A→朝日、M→毎日、N→日経です。合売店の「他紙」は朝日毎日日経産経などで、銘柄指定はできません。</t>
    <rPh sb="1" eb="2">
      <t>ゴウ</t>
    </rPh>
    <rPh sb="4" eb="6">
      <t>フクスウ</t>
    </rPh>
    <rPh sb="6" eb="7">
      <t>カミ</t>
    </rPh>
    <rPh sb="7" eb="8">
      <t>ゴウ</t>
    </rPh>
    <rPh sb="8" eb="9">
      <t>ウ</t>
    </rPh>
    <rPh sb="9" eb="10">
      <t>テン</t>
    </rPh>
    <rPh sb="13" eb="15">
      <t>アサヒ</t>
    </rPh>
    <rPh sb="18" eb="20">
      <t>マイニチ</t>
    </rPh>
    <rPh sb="23" eb="25">
      <t>ニッケイ</t>
    </rPh>
    <phoneticPr fontId="111"/>
  </si>
  <si>
    <t>（合）は複数紙合売店です。合売店の「他紙」は朝日毎日日経産経などで、銘柄指定はできません。</t>
    <rPh sb="1" eb="2">
      <t>ゴウ</t>
    </rPh>
    <rPh sb="4" eb="6">
      <t>フクスウ</t>
    </rPh>
    <rPh sb="6" eb="7">
      <t>カミ</t>
    </rPh>
    <rPh sb="7" eb="8">
      <t>ゴウ</t>
    </rPh>
    <rPh sb="8" eb="9">
      <t>ウ</t>
    </rPh>
    <rPh sb="9" eb="10">
      <t>テン</t>
    </rPh>
    <rPh sb="13" eb="14">
      <t>ゴウ</t>
    </rPh>
    <rPh sb="14" eb="16">
      <t>バイテン</t>
    </rPh>
    <rPh sb="18" eb="20">
      <t>タシ</t>
    </rPh>
    <rPh sb="22" eb="24">
      <t>アサヒ</t>
    </rPh>
    <rPh sb="24" eb="26">
      <t>マイニチ</t>
    </rPh>
    <rPh sb="26" eb="28">
      <t>ニッケイ</t>
    </rPh>
    <rPh sb="28" eb="30">
      <t>サンケイ</t>
    </rPh>
    <rPh sb="34" eb="36">
      <t>メイガラ</t>
    </rPh>
    <rPh sb="36" eb="38">
      <t>シテイ</t>
    </rPh>
    <phoneticPr fontId="111"/>
  </si>
  <si>
    <t>（合）は複数紙合売店、N→日経、S→産経、D→デーリーです。合売店の「他紙」は朝日毎日日経産経などで、銘柄指定はできません。</t>
    <rPh sb="1" eb="2">
      <t>ゴウ</t>
    </rPh>
    <rPh sb="4" eb="6">
      <t>フクスウ</t>
    </rPh>
    <rPh sb="6" eb="7">
      <t>カミ</t>
    </rPh>
    <rPh sb="7" eb="8">
      <t>ゴウ</t>
    </rPh>
    <rPh sb="8" eb="9">
      <t>ウ</t>
    </rPh>
    <rPh sb="9" eb="10">
      <t>テン</t>
    </rPh>
    <rPh sb="13" eb="15">
      <t>ニッケイ</t>
    </rPh>
    <rPh sb="18" eb="20">
      <t>サンケイ</t>
    </rPh>
    <rPh sb="30" eb="31">
      <t>ゴウ</t>
    </rPh>
    <rPh sb="31" eb="33">
      <t>バイテン</t>
    </rPh>
    <rPh sb="35" eb="37">
      <t>タシ</t>
    </rPh>
    <rPh sb="39" eb="41">
      <t>アサヒ</t>
    </rPh>
    <rPh sb="41" eb="43">
      <t>マイニチ</t>
    </rPh>
    <rPh sb="43" eb="45">
      <t>ニッケイ</t>
    </rPh>
    <rPh sb="45" eb="47">
      <t>サンケイ</t>
    </rPh>
    <rPh sb="51" eb="53">
      <t>メイガラ</t>
    </rPh>
    <rPh sb="53" eb="55">
      <t>シテイ</t>
    </rPh>
    <phoneticPr fontId="111"/>
  </si>
  <si>
    <t>（合）は複数紙合売店、Y→読売です。合売店の「他紙」は朝日毎日日経産経などで、銘柄指定はできません。</t>
    <rPh sb="1" eb="2">
      <t>ゴウ</t>
    </rPh>
    <rPh sb="4" eb="6">
      <t>フクスウ</t>
    </rPh>
    <rPh sb="6" eb="7">
      <t>カミ</t>
    </rPh>
    <rPh sb="7" eb="8">
      <t>ゴウ</t>
    </rPh>
    <rPh sb="8" eb="9">
      <t>ウ</t>
    </rPh>
    <rPh sb="9" eb="10">
      <t>テン</t>
    </rPh>
    <rPh sb="13" eb="15">
      <t>ヨミウリ</t>
    </rPh>
    <rPh sb="18" eb="19">
      <t>ゴウ</t>
    </rPh>
    <rPh sb="19" eb="21">
      <t>バイテン</t>
    </rPh>
    <rPh sb="23" eb="25">
      <t>タシ</t>
    </rPh>
    <rPh sb="27" eb="29">
      <t>アサヒ</t>
    </rPh>
    <rPh sb="29" eb="31">
      <t>マイニチ</t>
    </rPh>
    <rPh sb="31" eb="33">
      <t>ニッケイ</t>
    </rPh>
    <rPh sb="33" eb="35">
      <t>サンケイ</t>
    </rPh>
    <rPh sb="39" eb="41">
      <t>メイガラ</t>
    </rPh>
    <rPh sb="41" eb="43">
      <t>シテイ</t>
    </rPh>
    <phoneticPr fontId="111"/>
  </si>
  <si>
    <t>3759</t>
    <phoneticPr fontId="2"/>
  </si>
  <si>
    <t>読売 大畑</t>
    <rPh sb="0" eb="2">
      <t>ヨミウリ</t>
    </rPh>
    <rPh sb="3" eb="5">
      <t>オオハタ</t>
    </rPh>
    <phoneticPr fontId="2"/>
  </si>
  <si>
    <t>読売大畑</t>
    <rPh sb="0" eb="2">
      <t>ヨミウリ</t>
    </rPh>
    <rPh sb="2" eb="4">
      <t>オオハタ</t>
    </rPh>
    <phoneticPr fontId="9"/>
  </si>
  <si>
    <t>デーリー･大畑</t>
    <rPh sb="5" eb="7">
      <t>オオハタ</t>
    </rPh>
    <phoneticPr fontId="9"/>
  </si>
  <si>
    <t>浜館</t>
    <rPh sb="0" eb="1">
      <t>ハマ</t>
    </rPh>
    <rPh sb="1" eb="2">
      <t>ヤカタ</t>
    </rPh>
    <phoneticPr fontId="9"/>
  </si>
  <si>
    <t xml:space="preserve"> 浜館</t>
    <rPh sb="1" eb="2">
      <t>ハマ</t>
    </rPh>
    <rPh sb="2" eb="3">
      <t>ヤカタ</t>
    </rPh>
    <phoneticPr fontId="113"/>
  </si>
  <si>
    <t>0301</t>
    <phoneticPr fontId="2"/>
  </si>
  <si>
    <t>蟹田・平舘・計</t>
    <rPh sb="0" eb="2">
      <t>カニタ</t>
    </rPh>
    <rPh sb="6" eb="7">
      <t>ケイ</t>
    </rPh>
    <phoneticPr fontId="111"/>
  </si>
  <si>
    <t>113201</t>
    <phoneticPr fontId="2"/>
  </si>
  <si>
    <t>1132</t>
    <phoneticPr fontId="2"/>
  </si>
  <si>
    <t>　八戸北部他紙</t>
    <rPh sb="1" eb="3">
      <t>ハチノヘ</t>
    </rPh>
    <rPh sb="3" eb="4">
      <t>キタ</t>
    </rPh>
    <rPh sb="4" eb="6">
      <t>タシ</t>
    </rPh>
    <phoneticPr fontId="2"/>
  </si>
  <si>
    <t>八戸北部・計</t>
    <rPh sb="0" eb="2">
      <t>ハチノヘ</t>
    </rPh>
    <rPh sb="2" eb="4">
      <t>ホクブ</t>
    </rPh>
    <rPh sb="5" eb="6">
      <t>ケイ</t>
    </rPh>
    <phoneticPr fontId="19"/>
  </si>
  <si>
    <t>日経・北部</t>
    <rPh sb="0" eb="2">
      <t>ニッケイ</t>
    </rPh>
    <rPh sb="3" eb="5">
      <t>ホクブ</t>
    </rPh>
    <phoneticPr fontId="9"/>
  </si>
  <si>
    <t>産経・北部</t>
    <rPh sb="0" eb="2">
      <t>サンケイ</t>
    </rPh>
    <rPh sb="3" eb="5">
      <t>ホクブ</t>
    </rPh>
    <phoneticPr fontId="9"/>
  </si>
  <si>
    <t xml:space="preserve"> (合)</t>
  </si>
  <si>
    <t>読売弘前中央</t>
    <rPh sb="0" eb="2">
      <t>ヨミウリ</t>
    </rPh>
    <rPh sb="2" eb="4">
      <t>ヒロサキ</t>
    </rPh>
    <rPh sb="4" eb="6">
      <t>チュウオウ</t>
    </rPh>
    <phoneticPr fontId="9"/>
  </si>
  <si>
    <t>読売 弘前中央</t>
    <rPh sb="0" eb="2">
      <t>ヨミウリ</t>
    </rPh>
    <rPh sb="3" eb="5">
      <t>ヒロサキ</t>
    </rPh>
    <rPh sb="5" eb="7">
      <t>チュウオウ</t>
    </rPh>
    <phoneticPr fontId="111"/>
  </si>
  <si>
    <t>03</t>
    <phoneticPr fontId="111"/>
  </si>
  <si>
    <t>3145</t>
  </si>
  <si>
    <t>読売 弘前大学前・計</t>
    <rPh sb="0" eb="2">
      <t>ヨミウリ</t>
    </rPh>
    <rPh sb="3" eb="5">
      <t>ヒロサキ</t>
    </rPh>
    <rPh sb="5" eb="8">
      <t>ダイガクマエ</t>
    </rPh>
    <rPh sb="9" eb="10">
      <t>ケイ</t>
    </rPh>
    <phoneticPr fontId="2"/>
  </si>
  <si>
    <t>読売IS八戸C・計</t>
    <rPh sb="0" eb="2">
      <t>ヨミウリ</t>
    </rPh>
    <rPh sb="4" eb="6">
      <t>ハチノヘ</t>
    </rPh>
    <rPh sb="8" eb="9">
      <t>ケイ</t>
    </rPh>
    <phoneticPr fontId="2"/>
  </si>
  <si>
    <t>板柳※</t>
    <rPh sb="0" eb="2">
      <t>イタヤナギ</t>
    </rPh>
    <phoneticPr fontId="9"/>
  </si>
  <si>
    <t>鶴田※</t>
    <rPh sb="0" eb="2">
      <t>ツルタ</t>
    </rPh>
    <phoneticPr fontId="9"/>
  </si>
  <si>
    <t>（注１）　内訳指定の無い合売店の合売数には朝日・毎日・読売・日経・産経・陸奥新報・デーリー東北等が含まれます。</t>
    <rPh sb="1" eb="2">
      <t>チュウ</t>
    </rPh>
    <rPh sb="5" eb="7">
      <t>ウチワケ</t>
    </rPh>
    <rPh sb="7" eb="9">
      <t>シテイ</t>
    </rPh>
    <rPh sb="10" eb="11">
      <t>ナ</t>
    </rPh>
    <rPh sb="12" eb="13">
      <t>ゴウ</t>
    </rPh>
    <rPh sb="13" eb="14">
      <t>ウ</t>
    </rPh>
    <rPh sb="14" eb="15">
      <t>テン</t>
    </rPh>
    <rPh sb="16" eb="17">
      <t>ゴウ</t>
    </rPh>
    <rPh sb="17" eb="18">
      <t>ウ</t>
    </rPh>
    <rPh sb="18" eb="19">
      <t>スウ</t>
    </rPh>
    <rPh sb="21" eb="23">
      <t>アサヒ</t>
    </rPh>
    <rPh sb="24" eb="26">
      <t>マイニチ</t>
    </rPh>
    <rPh sb="27" eb="29">
      <t>ヨミウリ</t>
    </rPh>
    <rPh sb="30" eb="32">
      <t>ニッケイ</t>
    </rPh>
    <rPh sb="33" eb="35">
      <t>サンケイ</t>
    </rPh>
    <rPh sb="36" eb="38">
      <t>ムツ</t>
    </rPh>
    <rPh sb="38" eb="40">
      <t>シンポウ</t>
    </rPh>
    <rPh sb="45" eb="47">
      <t>トウホク</t>
    </rPh>
    <rPh sb="47" eb="48">
      <t>ナド</t>
    </rPh>
    <rPh sb="49" eb="50">
      <t>フク</t>
    </rPh>
    <phoneticPr fontId="2"/>
  </si>
  <si>
    <t>（注２）　デーリー東北　：　岩手県北部除く</t>
    <rPh sb="1" eb="2">
      <t>チュウ</t>
    </rPh>
    <rPh sb="19" eb="20">
      <t>ノゾ</t>
    </rPh>
    <phoneticPr fontId="2"/>
  </si>
  <si>
    <t>※産経むつ販売店は廃店しました。</t>
    <rPh sb="1" eb="3">
      <t>サンケイ</t>
    </rPh>
    <rPh sb="5" eb="8">
      <t>ハンバイテン</t>
    </rPh>
    <rPh sb="9" eb="11">
      <t>ハイテン</t>
    </rPh>
    <phoneticPr fontId="120"/>
  </si>
  <si>
    <t>※産経新聞のむつ市地区配達休止のため、産経むつ店は廃店となりました。</t>
    <rPh sb="1" eb="5">
      <t>サンケイシンブン</t>
    </rPh>
    <rPh sb="8" eb="9">
      <t>シ</t>
    </rPh>
    <rPh sb="9" eb="11">
      <t>チク</t>
    </rPh>
    <rPh sb="11" eb="13">
      <t>ハイタツ</t>
    </rPh>
    <rPh sb="13" eb="15">
      <t>キュウシ</t>
    </rPh>
    <rPh sb="19" eb="21">
      <t>サンケイ</t>
    </rPh>
    <rPh sb="23" eb="24">
      <t>テン</t>
    </rPh>
    <rPh sb="25" eb="27">
      <t>ハイテン</t>
    </rPh>
    <phoneticPr fontId="9"/>
  </si>
  <si>
    <t>151401</t>
    <phoneticPr fontId="111"/>
  </si>
  <si>
    <t>1514</t>
    <phoneticPr fontId="2"/>
  </si>
  <si>
    <t>1221</t>
    <phoneticPr fontId="2"/>
  </si>
  <si>
    <t>112401</t>
    <phoneticPr fontId="2"/>
  </si>
  <si>
    <t>1124</t>
    <phoneticPr fontId="2"/>
  </si>
  <si>
    <t>1513</t>
    <phoneticPr fontId="2"/>
  </si>
  <si>
    <t>（合）は複数紙合売店です。浪岡の「産経等他紙」は読売・陸奥新報です。</t>
    <rPh sb="1" eb="2">
      <t>ゴウ</t>
    </rPh>
    <rPh sb="4" eb="6">
      <t>フクスウ</t>
    </rPh>
    <rPh sb="6" eb="7">
      <t>カミ</t>
    </rPh>
    <rPh sb="7" eb="8">
      <t>ゴウ</t>
    </rPh>
    <rPh sb="8" eb="9">
      <t>ウ</t>
    </rPh>
    <rPh sb="9" eb="10">
      <t>テン</t>
    </rPh>
    <rPh sb="13" eb="15">
      <t>ナミオカ</t>
    </rPh>
    <rPh sb="17" eb="19">
      <t>サンケイ</t>
    </rPh>
    <rPh sb="19" eb="20">
      <t>ナド</t>
    </rPh>
    <rPh sb="20" eb="21">
      <t>ホカ</t>
    </rPh>
    <rPh sb="21" eb="22">
      <t>カミ</t>
    </rPh>
    <rPh sb="24" eb="26">
      <t>ヨミウリ</t>
    </rPh>
    <rPh sb="27" eb="31">
      <t>ムツシンポウ</t>
    </rPh>
    <phoneticPr fontId="111"/>
  </si>
  <si>
    <t>※デーリー東北の五戸は、読売（150部）を含みます。</t>
    <phoneticPr fontId="9"/>
  </si>
  <si>
    <t>※デーリー東北折込センター扱いの五戸、読売（150部）含む</t>
    <phoneticPr fontId="2"/>
  </si>
  <si>
    <r>
      <t xml:space="preserve">五戸              </t>
    </r>
    <r>
      <rPr>
        <sz val="6"/>
        <color indexed="8"/>
        <rFont val="ＭＳ Ｐ明朝"/>
        <family val="1"/>
        <charset val="128"/>
      </rPr>
      <t>Y</t>
    </r>
    <rPh sb="0" eb="2">
      <t>ゴノヘ</t>
    </rPh>
    <phoneticPr fontId="2"/>
  </si>
  <si>
    <t>城東高田</t>
    <rPh sb="0" eb="2">
      <t>ジョウトウ</t>
    </rPh>
    <rPh sb="2" eb="4">
      <t>タカダ</t>
    </rPh>
    <phoneticPr fontId="9"/>
  </si>
  <si>
    <t>板柳</t>
    <rPh sb="0" eb="2">
      <t>イタヤナギ</t>
    </rPh>
    <phoneticPr fontId="9"/>
  </si>
  <si>
    <t>鶴田</t>
    <rPh sb="0" eb="2">
      <t>ツルタ</t>
    </rPh>
    <phoneticPr fontId="9"/>
  </si>
  <si>
    <t>五所駅前</t>
  </si>
  <si>
    <t>エルム通</t>
  </si>
  <si>
    <t>名川</t>
    <rPh sb="0" eb="1">
      <t>ナ</t>
    </rPh>
    <rPh sb="1" eb="2">
      <t>カワ</t>
    </rPh>
    <phoneticPr fontId="9"/>
  </si>
  <si>
    <t>階上</t>
    <rPh sb="0" eb="2">
      <t>ハシカミ</t>
    </rPh>
    <phoneticPr fontId="9"/>
  </si>
  <si>
    <t>デーリー東北・陸奥新報</t>
    <rPh sb="4" eb="6">
      <t>トウホク</t>
    </rPh>
    <rPh sb="7" eb="9">
      <t>ムツ</t>
    </rPh>
    <rPh sb="9" eb="11">
      <t>シンポウ</t>
    </rPh>
    <phoneticPr fontId="2"/>
  </si>
  <si>
    <t>日経城東高田</t>
    <rPh sb="0" eb="2">
      <t>ニッケイ</t>
    </rPh>
    <rPh sb="2" eb="4">
      <t>ジョウトウ</t>
    </rPh>
    <rPh sb="4" eb="6">
      <t>タカダ</t>
    </rPh>
    <phoneticPr fontId="9"/>
  </si>
  <si>
    <t>西津軽郡</t>
    <rPh sb="0" eb="1">
      <t>ニシ</t>
    </rPh>
    <rPh sb="1" eb="3">
      <t>ツガル</t>
    </rPh>
    <rPh sb="3" eb="4">
      <t>グン</t>
    </rPh>
    <phoneticPr fontId="9"/>
  </si>
  <si>
    <t>他紙・日経</t>
    <rPh sb="0" eb="2">
      <t>タシ</t>
    </rPh>
    <rPh sb="3" eb="5">
      <t>ニッケイ</t>
    </rPh>
    <phoneticPr fontId="111"/>
  </si>
  <si>
    <t>（注３）　2023年4月1日から、東奥　大畑店（他紙）、読売　大畑店（ともにむつ市）の取り扱いが、追加になりました。</t>
    <phoneticPr fontId="122"/>
  </si>
  <si>
    <t>（注４）　2023年10月１日から、黒石販売店の朝チラッの扱いはなくなりました。</t>
    <phoneticPr fontId="122"/>
  </si>
  <si>
    <t>（注５）　2023年12月１日から、読売板柳店の取り扱い部数は、東奥板柳店・藤崎店で取り扱います。</t>
    <rPh sb="1" eb="2">
      <t>チュウ</t>
    </rPh>
    <phoneticPr fontId="122"/>
  </si>
  <si>
    <t>（注６）　2024年4月1日から、平川尾上販売店の朝チラッの部数が200部へ変更になりました。</t>
    <rPh sb="1" eb="2">
      <t>チュウ</t>
    </rPh>
    <phoneticPr fontId="122"/>
  </si>
  <si>
    <t>（注７）　2024年4月1日から、陸奥新報（浪岡・板柳・鶴田店）取り扱いの一部が、東奥日報系列販売店へ移管されました。</t>
    <phoneticPr fontId="122"/>
  </si>
  <si>
    <t>（注8）　2024年6月末で、産経むつ店は廃店になり、むつ地区の産経新聞の取り扱いはなくなりました。</t>
    <phoneticPr fontId="122"/>
  </si>
  <si>
    <t>（注9）　2024年12月1日から、デーリー東北五戸店の取り扱い部数は、デーリー東北折込センターへ移管されました。</t>
    <rPh sb="9" eb="10">
      <t>ネン</t>
    </rPh>
    <rPh sb="12" eb="13">
      <t>ガツ</t>
    </rPh>
    <rPh sb="14" eb="15">
      <t>ニチ</t>
    </rPh>
    <rPh sb="22" eb="24">
      <t>トウホク</t>
    </rPh>
    <rPh sb="24" eb="26">
      <t>ゴノヘ</t>
    </rPh>
    <rPh sb="26" eb="27">
      <t>テン</t>
    </rPh>
    <rPh sb="28" eb="29">
      <t>ト</t>
    </rPh>
    <rPh sb="30" eb="31">
      <t>アツカ</t>
    </rPh>
    <rPh sb="32" eb="34">
      <t>ブスウ</t>
    </rPh>
    <rPh sb="40" eb="42">
      <t>トウホク</t>
    </rPh>
    <rPh sb="42" eb="44">
      <t>オリコミ</t>
    </rPh>
    <rPh sb="49" eb="51">
      <t>イカン</t>
    </rPh>
    <phoneticPr fontId="2"/>
  </si>
  <si>
    <t>（注2）</t>
    <rPh sb="1" eb="2">
      <t>チュウ</t>
    </rPh>
    <phoneticPr fontId="19"/>
  </si>
  <si>
    <t>Ｔ</t>
    <phoneticPr fontId="9"/>
  </si>
  <si>
    <t>T</t>
  </si>
  <si>
    <t>T</t>
    <phoneticPr fontId="9"/>
  </si>
  <si>
    <t>他紙</t>
    <rPh sb="0" eb="2">
      <t>タシ</t>
    </rPh>
    <phoneticPr fontId="4"/>
  </si>
  <si>
    <t>他紙</t>
    <phoneticPr fontId="4"/>
  </si>
  <si>
    <t>中央斎藤※黒石小山内と統合</t>
    <rPh sb="0" eb="2">
      <t>チュウオウ</t>
    </rPh>
    <rPh sb="2" eb="4">
      <t>サイトウ</t>
    </rPh>
    <rPh sb="5" eb="7">
      <t>クロイシ</t>
    </rPh>
    <rPh sb="7" eb="10">
      <t>オヤマウチ</t>
    </rPh>
    <phoneticPr fontId="2"/>
  </si>
  <si>
    <t>産経</t>
    <rPh sb="0" eb="2">
      <t>サンケイ</t>
    </rPh>
    <phoneticPr fontId="9"/>
  </si>
  <si>
    <t>1815</t>
    <phoneticPr fontId="111"/>
  </si>
  <si>
    <t>藤崎</t>
    <rPh sb="0" eb="2">
      <t>フジサキ</t>
    </rPh>
    <phoneticPr fontId="9"/>
  </si>
  <si>
    <t>※東奥日報合売店「他紙」の板柳および鶴田は陸奥新報を含みますが、媒体指定はできません。</t>
    <rPh sb="1" eb="5">
      <t>トウオウニッポウ</t>
    </rPh>
    <rPh sb="5" eb="6">
      <t>ゴウ</t>
    </rPh>
    <rPh sb="6" eb="8">
      <t>バイテン</t>
    </rPh>
    <rPh sb="9" eb="11">
      <t>タシ</t>
    </rPh>
    <rPh sb="13" eb="15">
      <t>イタヤナギ</t>
    </rPh>
    <rPh sb="18" eb="20">
      <t>ツルタ</t>
    </rPh>
    <rPh sb="21" eb="25">
      <t>ムツシンポウ</t>
    </rPh>
    <rPh sb="26" eb="27">
      <t>フク</t>
    </rPh>
    <rPh sb="32" eb="36">
      <t>バイタイシテイ</t>
    </rPh>
    <phoneticPr fontId="9"/>
  </si>
  <si>
    <t>五戸※</t>
    <rPh sb="0" eb="2">
      <t>ゴノヘ</t>
    </rPh>
    <phoneticPr fontId="9"/>
  </si>
  <si>
    <t>※五戸店は八戸市の欄に移動しました。</t>
    <rPh sb="1" eb="3">
      <t>ゴノヘ</t>
    </rPh>
    <rPh sb="3" eb="4">
      <t>ミセ</t>
    </rPh>
    <rPh sb="5" eb="8">
      <t>ハチノヘシ</t>
    </rPh>
    <rPh sb="9" eb="10">
      <t>ラン</t>
    </rPh>
    <rPh sb="11" eb="13">
      <t>イドウ</t>
    </rPh>
    <phoneticPr fontId="9"/>
  </si>
  <si>
    <t>※太枠内はデーリー東北折込センターへ直送が必要です。</t>
    <phoneticPr fontId="9"/>
  </si>
  <si>
    <t>※浪岡の「産経等他紙」は読売・産経・陸奥新報ですが、その中で媒体指定はできません。</t>
    <rPh sb="1" eb="3">
      <t>ナミオカ</t>
    </rPh>
    <rPh sb="5" eb="7">
      <t>サンケイ</t>
    </rPh>
    <rPh sb="7" eb="8">
      <t>ナド</t>
    </rPh>
    <rPh sb="8" eb="9">
      <t>ホカ</t>
    </rPh>
    <rPh sb="9" eb="10">
      <t>カミ</t>
    </rPh>
    <rPh sb="12" eb="14">
      <t>ヨミウリ</t>
    </rPh>
    <rPh sb="15" eb="17">
      <t>サンケイ</t>
    </rPh>
    <rPh sb="18" eb="22">
      <t>ムツシンポウ</t>
    </rPh>
    <rPh sb="28" eb="29">
      <t>ナカ</t>
    </rPh>
    <rPh sb="30" eb="34">
      <t>バイタイシテイ</t>
    </rPh>
    <phoneticPr fontId="2"/>
  </si>
  <si>
    <t>北常盤</t>
    <rPh sb="0" eb="3">
      <t>キタトキワ</t>
    </rPh>
    <phoneticPr fontId="2"/>
  </si>
  <si>
    <t>藤崎</t>
    <rPh sb="0" eb="2">
      <t>フジサキ</t>
    </rPh>
    <phoneticPr fontId="2"/>
  </si>
  <si>
    <t>2025年  4月改定</t>
    <phoneticPr fontId="2"/>
  </si>
  <si>
    <t>中部・勝田</t>
    <rPh sb="0" eb="2">
      <t>チュウブ</t>
    </rPh>
    <rPh sb="3" eb="5">
      <t>カツタ</t>
    </rPh>
    <phoneticPr fontId="2"/>
  </si>
  <si>
    <t>東部</t>
    <rPh sb="0" eb="2">
      <t>トウブ</t>
    </rPh>
    <phoneticPr fontId="2"/>
  </si>
  <si>
    <t>筒井</t>
    <rPh sb="0" eb="2">
      <t>ツツイ</t>
    </rPh>
    <phoneticPr fontId="2"/>
  </si>
  <si>
    <t>0102</t>
    <phoneticPr fontId="2"/>
  </si>
  <si>
    <t>中部・勝田</t>
    <rPh sb="0" eb="2">
      <t>チュウブ</t>
    </rPh>
    <rPh sb="3" eb="5">
      <t>カツタ</t>
    </rPh>
    <phoneticPr fontId="9"/>
  </si>
  <si>
    <t>筒井</t>
    <rPh sb="0" eb="2">
      <t>ツツイ</t>
    </rPh>
    <phoneticPr fontId="9"/>
  </si>
  <si>
    <t>中部･勝田</t>
    <rPh sb="0" eb="2">
      <t>チュウブ</t>
    </rPh>
    <rPh sb="3" eb="5">
      <t>カツダ</t>
    </rPh>
    <phoneticPr fontId="2"/>
  </si>
  <si>
    <t>土手町 計</t>
    <rPh sb="0" eb="3">
      <t>ドテマチ</t>
    </rPh>
    <rPh sb="4" eb="5">
      <t>ケイ</t>
    </rPh>
    <phoneticPr fontId="9"/>
  </si>
  <si>
    <t>弘前青山</t>
    <rPh sb="0" eb="4">
      <t>ヒロサキアオヤマ</t>
    </rPh>
    <phoneticPr fontId="9"/>
  </si>
  <si>
    <t>日経弘前青山</t>
    <rPh sb="0" eb="2">
      <t>ニッケイ</t>
    </rPh>
    <rPh sb="2" eb="6">
      <t>ヒロサキアオヤマ</t>
    </rPh>
    <phoneticPr fontId="9"/>
  </si>
  <si>
    <t>日経大湊</t>
    <rPh sb="0" eb="2">
      <t>ニッケイ</t>
    </rPh>
    <rPh sb="2" eb="4">
      <t>オオミナト</t>
    </rPh>
    <phoneticPr fontId="9"/>
  </si>
  <si>
    <t>日経城西(読売)</t>
    <rPh sb="0" eb="2">
      <t>ニッケイ</t>
    </rPh>
    <rPh sb="2" eb="4">
      <t>ジョウセイ</t>
    </rPh>
    <rPh sb="5" eb="7">
      <t>ヨミウリ</t>
    </rPh>
    <phoneticPr fontId="9"/>
  </si>
  <si>
    <t>日経城西(東奥)</t>
    <rPh sb="0" eb="2">
      <t>ニッケイ</t>
    </rPh>
    <rPh sb="2" eb="4">
      <t>ジョウセイ</t>
    </rPh>
    <rPh sb="5" eb="7">
      <t>トウオウ</t>
    </rPh>
    <phoneticPr fontId="9"/>
  </si>
  <si>
    <t>2025年  4月改定</t>
    <rPh sb="4" eb="5">
      <t>ネン</t>
    </rPh>
    <rPh sb="8" eb="9">
      <t>ガツ</t>
    </rPh>
    <rPh sb="9" eb="11">
      <t>カイテイ</t>
    </rPh>
    <phoneticPr fontId="3"/>
  </si>
  <si>
    <t>青森東部 計</t>
    <rPh sb="0" eb="2">
      <t>アオモリ</t>
    </rPh>
    <rPh sb="2" eb="4">
      <t>トウブ</t>
    </rPh>
    <rPh sb="5" eb="6">
      <t>ケイ</t>
    </rPh>
    <phoneticPr fontId="9"/>
  </si>
  <si>
    <t>土手町・計</t>
    <rPh sb="0" eb="3">
      <t>ドテマチ</t>
    </rPh>
    <rPh sb="4" eb="5">
      <t>ケイ</t>
    </rPh>
    <phoneticPr fontId="111"/>
  </si>
  <si>
    <t>1602</t>
    <phoneticPr fontId="111"/>
  </si>
  <si>
    <t>※弘前市土手町店で取り扱っていた、桜ヶ丘地区は城西店へ、青山地区は青山店（単独）へ、移管されました。</t>
    <rPh sb="1" eb="4">
      <t>ヒロサキシ</t>
    </rPh>
    <rPh sb="4" eb="7">
      <t>ドテマチ</t>
    </rPh>
    <rPh sb="7" eb="8">
      <t>ミセ</t>
    </rPh>
    <rPh sb="9" eb="10">
      <t>ト</t>
    </rPh>
    <rPh sb="11" eb="12">
      <t>アツカ</t>
    </rPh>
    <rPh sb="17" eb="20">
      <t>サクラガオカ</t>
    </rPh>
    <rPh sb="20" eb="22">
      <t>チク</t>
    </rPh>
    <rPh sb="23" eb="26">
      <t>ジョウサイテン</t>
    </rPh>
    <rPh sb="28" eb="32">
      <t>アオヤマチク</t>
    </rPh>
    <rPh sb="33" eb="36">
      <t>アオヤマテン</t>
    </rPh>
    <rPh sb="37" eb="39">
      <t>タンドク</t>
    </rPh>
    <rPh sb="42" eb="44">
      <t>イカン</t>
    </rPh>
    <phoneticPr fontId="9"/>
  </si>
  <si>
    <t>青森中部 計</t>
    <rPh sb="0" eb="2">
      <t>アオモリ</t>
    </rPh>
    <rPh sb="2" eb="4">
      <t>チュウブ</t>
    </rPh>
    <rPh sb="5" eb="6">
      <t>ケイ</t>
    </rPh>
    <phoneticPr fontId="2"/>
  </si>
  <si>
    <t>青森西部 計</t>
    <rPh sb="0" eb="2">
      <t>アオモリ</t>
    </rPh>
    <rPh sb="2" eb="4">
      <t>セイブ</t>
    </rPh>
    <rPh sb="5" eb="6">
      <t>ケイ</t>
    </rPh>
    <phoneticPr fontId="2"/>
  </si>
  <si>
    <t>青森浜舘 計</t>
    <rPh sb="0" eb="2">
      <t>アオモリ</t>
    </rPh>
    <rPh sb="2" eb="3">
      <t>ハマ</t>
    </rPh>
    <rPh sb="3" eb="4">
      <t>ダテ</t>
    </rPh>
    <rPh sb="5" eb="6">
      <t>ケイ</t>
    </rPh>
    <phoneticPr fontId="2"/>
  </si>
  <si>
    <t>青森妙見 計</t>
    <rPh sb="0" eb="2">
      <t>アオモリ</t>
    </rPh>
    <rPh sb="2" eb="3">
      <t>ミョウ</t>
    </rPh>
    <rPh sb="3" eb="4">
      <t>ケン</t>
    </rPh>
    <rPh sb="5" eb="6">
      <t>ケイ</t>
    </rPh>
    <phoneticPr fontId="9"/>
  </si>
  <si>
    <t>青森浜舘･計</t>
    <rPh sb="0" eb="2">
      <t>アオモリ</t>
    </rPh>
    <rPh sb="2" eb="4">
      <t>ハマダテ</t>
    </rPh>
    <rPh sb="5" eb="6">
      <t>ケイ</t>
    </rPh>
    <phoneticPr fontId="113"/>
  </si>
  <si>
    <t>（合）</t>
    <phoneticPr fontId="2"/>
  </si>
  <si>
    <t>青森妙見･計</t>
    <rPh sb="0" eb="2">
      <t>アオモリ</t>
    </rPh>
    <rPh sb="2" eb="4">
      <t>ミョウケン</t>
    </rPh>
    <rPh sb="5" eb="6">
      <t>ケイ</t>
    </rPh>
    <phoneticPr fontId="113"/>
  </si>
  <si>
    <t>青森中部･計</t>
    <rPh sb="0" eb="2">
      <t>アオモリ</t>
    </rPh>
    <rPh sb="2" eb="4">
      <t>チュウブ</t>
    </rPh>
    <rPh sb="5" eb="6">
      <t>ケイ</t>
    </rPh>
    <phoneticPr fontId="2"/>
  </si>
  <si>
    <t>青森西部･計</t>
    <rPh sb="0" eb="2">
      <t>アオモリ</t>
    </rPh>
    <rPh sb="2" eb="4">
      <t>セイブ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</si>
</sst>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&quot;\(aaa\)"/>
    <numFmt numFmtId="177" formatCode="m&quot;月&quot;d&quot;日&quot;\(aaa\)"/>
    <numFmt numFmtId="178" formatCode="0.00_ "/>
    <numFmt numFmtId="179" formatCode="#,##0_);[Red]\(#,##0\)"/>
    <numFmt numFmtId="180" formatCode="#,##0_ "/>
    <numFmt numFmtId="181" formatCode="#,##0_);\(#,##0\)"/>
    <numFmt numFmtId="182" formatCode="[$-F800]dddd\,\ mmmm\ dd\,\ yyyy"/>
    <numFmt numFmtId="183" formatCode="yyyy&quot;年&quot;m&quot;月&quot;d&quot;日&quot;;@"/>
    <numFmt numFmtId="184" formatCode="#,##0;[Red]#,##0"/>
    <numFmt numFmtId="185" formatCode="m/d;@"/>
    <numFmt numFmtId="186" formatCode="yyyy&quot;年&quot;m&quot;月&quot;d&quot;日現在&quot;;@"/>
  </numFmts>
  <fonts count="1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i/>
      <sz val="14"/>
      <color indexed="12"/>
      <name val="ＭＳ Ｐ明朝"/>
      <family val="1"/>
      <charset val="128"/>
    </font>
    <font>
      <b/>
      <i/>
      <sz val="12"/>
      <color indexed="12"/>
      <name val="ＭＳ Ｐ明朝"/>
      <family val="1"/>
      <charset val="128"/>
    </font>
    <font>
      <b/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.5"/>
      <name val="ＭＳ Ｐ明朝"/>
      <family val="1"/>
      <charset val="128"/>
    </font>
    <font>
      <b/>
      <i/>
      <sz val="10"/>
      <color indexed="10"/>
      <name val="ＭＳ Ｐ明朝"/>
      <family val="1"/>
      <charset val="128"/>
    </font>
    <font>
      <b/>
      <i/>
      <sz val="9"/>
      <name val="ＭＳ Ｐゴシック"/>
      <family val="3"/>
      <charset val="128"/>
    </font>
    <font>
      <sz val="9"/>
      <color indexed="20"/>
      <name val="ＭＳ Ｐ明朝"/>
      <family val="1"/>
      <charset val="128"/>
    </font>
    <font>
      <sz val="8"/>
      <name val="ＭＳ Ｐ明朝"/>
      <family val="1"/>
      <charset val="128"/>
    </font>
    <font>
      <b/>
      <i/>
      <sz val="10"/>
      <color indexed="12"/>
      <name val="ＭＳ Ｐ明朝"/>
      <family val="1"/>
      <charset val="128"/>
    </font>
    <font>
      <b/>
      <i/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7.5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.5"/>
      <name val="ＭＳ Ｐ明朝"/>
      <family val="1"/>
      <charset val="128"/>
    </font>
    <font>
      <sz val="24"/>
      <name val="ＲＦＰナウ-ＧＵ"/>
      <family val="3"/>
      <charset val="128"/>
    </font>
    <font>
      <b/>
      <i/>
      <sz val="12"/>
      <name val="ＭＳ Ｐ明朝"/>
      <family val="1"/>
      <charset val="128"/>
    </font>
    <font>
      <b/>
      <i/>
      <sz val="12"/>
      <color indexed="8"/>
      <name val="ＭＳ Ｐ明朝"/>
      <family val="1"/>
      <charset val="128"/>
    </font>
    <font>
      <b/>
      <i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i/>
      <sz val="16"/>
      <color indexed="12"/>
      <name val="ＭＳ Ｐ明朝"/>
      <family val="1"/>
      <charset val="128"/>
    </font>
    <font>
      <i/>
      <sz val="14"/>
      <name val="ＭＳ Ｐ明朝"/>
      <family val="1"/>
      <charset val="128"/>
    </font>
    <font>
      <sz val="11"/>
      <name val="ＭＳ 明朝"/>
      <family val="1"/>
      <charset val="128"/>
    </font>
    <font>
      <b/>
      <i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32"/>
      <name val="HGP行書体"/>
      <family val="4"/>
      <charset val="128"/>
    </font>
    <font>
      <sz val="16"/>
      <name val="ＨＧｺﾞｼｯｸE-PRO"/>
      <family val="3"/>
      <charset val="128"/>
    </font>
    <font>
      <sz val="11"/>
      <name val="HG明朝E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i/>
      <sz val="9"/>
      <color indexed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HG正楷書体-PRO"/>
      <family val="4"/>
      <charset val="128"/>
    </font>
    <font>
      <sz val="12"/>
      <name val="HG創英角ﾎﾟｯﾌﾟ体"/>
      <family val="3"/>
      <charset val="128"/>
    </font>
    <font>
      <b/>
      <sz val="11"/>
      <name val="HG正楷書体-PRO"/>
      <family val="4"/>
      <charset val="128"/>
    </font>
    <font>
      <b/>
      <sz val="10"/>
      <name val="HG正楷書体-PRO"/>
      <family val="4"/>
      <charset val="128"/>
    </font>
    <font>
      <sz val="6.5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HGPｺﾞｼｯｸE"/>
      <family val="3"/>
      <charset val="128"/>
    </font>
    <font>
      <sz val="16"/>
      <color indexed="8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20"/>
      <color indexed="8"/>
      <name val="HGPｺﾞｼｯｸE"/>
      <family val="3"/>
      <charset val="128"/>
    </font>
    <font>
      <sz val="8"/>
      <color indexed="8"/>
      <name val="HGPｺﾞｼｯｸE"/>
      <family val="3"/>
      <charset val="128"/>
    </font>
    <font>
      <sz val="10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HGPｺﾞｼｯｸE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12"/>
      <color indexed="10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6.5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color indexed="49"/>
      <name val="ＭＳ Ｐ明朝"/>
      <family val="1"/>
      <charset val="128"/>
    </font>
    <font>
      <sz val="11"/>
      <color indexed="8"/>
      <name val="HGP創英角ﾎﾟｯﾌﾟ体"/>
      <family val="3"/>
      <charset val="128"/>
    </font>
    <font>
      <sz val="18"/>
      <color indexed="8"/>
      <name val="HGPｺﾞｼｯｸE"/>
      <family val="3"/>
      <charset val="128"/>
    </font>
    <font>
      <sz val="14"/>
      <color indexed="8"/>
      <name val="HGPｺﾞｼｯｸE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i/>
      <sz val="12"/>
      <color rgb="FF0000FF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i/>
      <sz val="12"/>
      <color rgb="FFFF0000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明朝"/>
      <family val="1"/>
      <charset val="128"/>
    </font>
    <font>
      <b/>
      <sz val="10"/>
      <color rgb="FF0000FF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9"/>
      <color theme="1"/>
      <name val="ＭＳ Ｐ明朝"/>
      <family val="1"/>
      <charset val="128"/>
    </font>
    <font>
      <b/>
      <i/>
      <sz val="10"/>
      <color rgb="FFFF0000"/>
      <name val="ＭＳ Ｐ明朝"/>
      <family val="1"/>
      <charset val="128"/>
    </font>
    <font>
      <b/>
      <u/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  <font>
      <b/>
      <i/>
      <sz val="14"/>
      <color rgb="FF0000FF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/>
      <diagonal/>
    </border>
    <border>
      <left style="hair">
        <color theme="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20" borderId="1" applyNumberFormat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3" fillId="22" borderId="2" applyNumberFormat="0" applyFont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8" fillId="23" borderId="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3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4" fillId="23" borderId="9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7" borderId="4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77" fillId="4" borderId="0" applyNumberFormat="0" applyBorder="0" applyAlignment="0" applyProtection="0">
      <alignment vertical="center"/>
    </xf>
  </cellStyleXfs>
  <cellXfs count="1990">
    <xf numFmtId="0" fontId="0" fillId="0" borderId="0" xfId="0"/>
    <xf numFmtId="0" fontId="13" fillId="0" borderId="0" xfId="0" applyFont="1"/>
    <xf numFmtId="0" fontId="7" fillId="0" borderId="0" xfId="0" applyFont="1" applyAlignment="1">
      <alignment vertical="center"/>
    </xf>
    <xf numFmtId="0" fontId="1" fillId="0" borderId="0" xfId="0" applyFont="1"/>
    <xf numFmtId="0" fontId="25" fillId="0" borderId="0" xfId="0" applyFont="1"/>
    <xf numFmtId="0" fontId="24" fillId="0" borderId="0" xfId="0" applyFont="1"/>
    <xf numFmtId="0" fontId="35" fillId="0" borderId="0" xfId="0" applyFont="1" applyAlignment="1">
      <alignment horizontal="center"/>
    </xf>
    <xf numFmtId="0" fontId="4" fillId="0" borderId="47" xfId="0" applyFont="1" applyBorder="1" applyAlignment="1">
      <alignment vertical="top"/>
    </xf>
    <xf numFmtId="0" fontId="2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51" fillId="0" borderId="0" xfId="0" applyFont="1" applyAlignment="1">
      <alignment horizontal="center" vertical="center"/>
    </xf>
    <xf numFmtId="0" fontId="51" fillId="0" borderId="57" xfId="0" applyFont="1" applyBorder="1" applyAlignment="1">
      <alignment horizontal="center" vertical="center"/>
    </xf>
    <xf numFmtId="0" fontId="51" fillId="0" borderId="58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1" fillId="0" borderId="0" xfId="0" applyFont="1" applyAlignment="1">
      <alignment vertical="center"/>
    </xf>
    <xf numFmtId="0" fontId="0" fillId="0" borderId="57" xfId="0" applyBorder="1"/>
    <xf numFmtId="0" fontId="0" fillId="0" borderId="58" xfId="0" applyBorder="1"/>
    <xf numFmtId="0" fontId="78" fillId="0" borderId="57" xfId="0" applyFont="1" applyBorder="1" applyAlignment="1">
      <alignment horizontal="center"/>
    </xf>
    <xf numFmtId="0" fontId="78" fillId="0" borderId="0" xfId="0" applyFont="1" applyAlignment="1">
      <alignment horizontal="center"/>
    </xf>
    <xf numFmtId="0" fontId="78" fillId="0" borderId="58" xfId="0" applyFont="1" applyBorder="1" applyAlignment="1">
      <alignment horizontal="center"/>
    </xf>
    <xf numFmtId="0" fontId="79" fillId="0" borderId="0" xfId="0" applyFont="1" applyAlignment="1">
      <alignment horizontal="right"/>
    </xf>
    <xf numFmtId="0" fontId="52" fillId="0" borderId="0" xfId="0" applyFont="1"/>
    <xf numFmtId="0" fontId="53" fillId="0" borderId="0" xfId="0" applyFont="1"/>
    <xf numFmtId="0" fontId="53" fillId="0" borderId="58" xfId="0" applyFont="1" applyBorder="1" applyAlignment="1">
      <alignment horizontal="right"/>
    </xf>
    <xf numFmtId="0" fontId="80" fillId="0" borderId="0" xfId="0" applyFont="1"/>
    <xf numFmtId="0" fontId="43" fillId="0" borderId="58" xfId="0" applyFont="1" applyBorder="1"/>
    <xf numFmtId="0" fontId="81" fillId="0" borderId="0" xfId="0" applyFont="1"/>
    <xf numFmtId="0" fontId="4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2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Alignment="1" applyProtection="1">
      <alignment vertical="center"/>
      <protection locked="0"/>
    </xf>
    <xf numFmtId="0" fontId="39" fillId="0" borderId="38" xfId="0" applyFont="1" applyBorder="1" applyAlignment="1">
      <alignment horizontal="left" vertical="center"/>
    </xf>
    <xf numFmtId="0" fontId="39" fillId="0" borderId="73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39" fillId="0" borderId="32" xfId="0" applyFont="1" applyBorder="1" applyAlignment="1">
      <alignment horizontal="left" vertical="center"/>
    </xf>
    <xf numFmtId="38" fontId="46" fillId="0" borderId="0" xfId="0" applyNumberFormat="1" applyFont="1" applyAlignment="1">
      <alignment vertical="center"/>
    </xf>
    <xf numFmtId="0" fontId="103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25" fillId="0" borderId="0" xfId="0" applyFont="1" applyAlignment="1" applyProtection="1">
      <alignment vertical="center"/>
      <protection locked="0"/>
    </xf>
    <xf numFmtId="0" fontId="126" fillId="0" borderId="0" xfId="0" applyFont="1" applyAlignment="1" applyProtection="1">
      <alignment vertical="center"/>
      <protection locked="0"/>
    </xf>
    <xf numFmtId="0" fontId="108" fillId="0" borderId="0" xfId="0" applyFont="1" applyAlignment="1">
      <alignment horizontal="center" vertical="center" shrinkToFit="1"/>
    </xf>
    <xf numFmtId="0" fontId="108" fillId="0" borderId="0" xfId="0" applyFont="1" applyAlignment="1">
      <alignment horizontal="center" vertical="center"/>
    </xf>
    <xf numFmtId="0" fontId="85" fillId="0" borderId="0" xfId="0" applyFont="1" applyAlignment="1">
      <alignment vertical="center" shrinkToFit="1"/>
    </xf>
    <xf numFmtId="0" fontId="85" fillId="0" borderId="77" xfId="0" applyFont="1" applyBorder="1" applyAlignment="1">
      <alignment vertical="center" shrinkToFit="1"/>
    </xf>
    <xf numFmtId="0" fontId="25" fillId="0" borderId="78" xfId="0" applyFont="1" applyBorder="1" applyAlignment="1">
      <alignment horizontal="center" vertical="center" shrinkToFit="1"/>
    </xf>
    <xf numFmtId="0" fontId="54" fillId="0" borderId="79" xfId="0" applyFont="1" applyBorder="1" applyAlignment="1">
      <alignment horizontal="center" vertical="center" shrinkToFit="1"/>
    </xf>
    <xf numFmtId="0" fontId="109" fillId="0" borderId="80" xfId="0" applyFont="1" applyBorder="1" applyAlignment="1">
      <alignment horizontal="center" vertical="center" shrinkToFit="1"/>
    </xf>
    <xf numFmtId="0" fontId="97" fillId="0" borderId="80" xfId="0" applyFont="1" applyBorder="1" applyAlignment="1">
      <alignment horizontal="center" vertical="center" wrapText="1" shrinkToFit="1"/>
    </xf>
    <xf numFmtId="0" fontId="100" fillId="0" borderId="80" xfId="0" applyFont="1" applyBorder="1" applyAlignment="1">
      <alignment horizontal="center" vertical="center" shrinkToFit="1"/>
    </xf>
    <xf numFmtId="0" fontId="85" fillId="0" borderId="81" xfId="0" applyFont="1" applyBorder="1" applyAlignment="1">
      <alignment horizontal="center" vertical="center" shrinkToFit="1"/>
    </xf>
    <xf numFmtId="0" fontId="85" fillId="0" borderId="82" xfId="0" applyFont="1" applyBorder="1" applyAlignment="1">
      <alignment horizontal="center" vertical="center" shrinkToFit="1"/>
    </xf>
    <xf numFmtId="3" fontId="85" fillId="0" borderId="83" xfId="0" applyNumberFormat="1" applyFont="1" applyBorder="1" applyAlignment="1">
      <alignment vertical="center" shrinkToFit="1"/>
    </xf>
    <xf numFmtId="3" fontId="85" fillId="0" borderId="84" xfId="0" applyNumberFormat="1" applyFont="1" applyBorder="1" applyAlignment="1">
      <alignment vertical="center" shrinkToFit="1"/>
    </xf>
    <xf numFmtId="3" fontId="8" fillId="0" borderId="85" xfId="0" applyNumberFormat="1" applyFont="1" applyBorder="1" applyAlignment="1">
      <alignment vertical="center" shrinkToFit="1"/>
    </xf>
    <xf numFmtId="0" fontId="8" fillId="0" borderId="85" xfId="0" applyFont="1" applyBorder="1" applyAlignment="1">
      <alignment vertical="center" shrinkToFit="1"/>
    </xf>
    <xf numFmtId="0" fontId="8" fillId="0" borderId="86" xfId="0" applyFont="1" applyBorder="1" applyAlignment="1">
      <alignment vertical="center" shrinkToFit="1"/>
    </xf>
    <xf numFmtId="3" fontId="85" fillId="0" borderId="87" xfId="0" applyNumberFormat="1" applyFont="1" applyBorder="1" applyAlignment="1">
      <alignment vertical="center" shrinkToFit="1"/>
    </xf>
    <xf numFmtId="0" fontId="85" fillId="0" borderId="88" xfId="0" applyFont="1" applyBorder="1" applyAlignment="1">
      <alignment horizontal="center" vertical="center" shrinkToFit="1"/>
    </xf>
    <xf numFmtId="3" fontId="85" fillId="0" borderId="12" xfId="0" applyNumberFormat="1" applyFont="1" applyBorder="1" applyAlignment="1">
      <alignment vertical="center" shrinkToFit="1"/>
    </xf>
    <xf numFmtId="3" fontId="85" fillId="0" borderId="89" xfId="0" applyNumberFormat="1" applyFont="1" applyBorder="1" applyAlignment="1">
      <alignment vertical="center" shrinkToFit="1"/>
    </xf>
    <xf numFmtId="3" fontId="8" fillId="0" borderId="90" xfId="0" applyNumberFormat="1" applyFont="1" applyBorder="1" applyAlignment="1">
      <alignment vertical="center" shrinkToFit="1"/>
    </xf>
    <xf numFmtId="0" fontId="8" fillId="0" borderId="90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3" fontId="85" fillId="0" borderId="91" xfId="0" applyNumberFormat="1" applyFont="1" applyBorder="1" applyAlignment="1">
      <alignment vertical="center" shrinkToFit="1"/>
    </xf>
    <xf numFmtId="3" fontId="8" fillId="0" borderId="13" xfId="0" applyNumberFormat="1" applyFont="1" applyBorder="1" applyAlignment="1">
      <alignment vertical="center" shrinkToFit="1"/>
    </xf>
    <xf numFmtId="3" fontId="8" fillId="26" borderId="13" xfId="0" applyNumberFormat="1" applyFont="1" applyFill="1" applyBorder="1" applyAlignment="1">
      <alignment vertical="center" shrinkToFit="1"/>
    </xf>
    <xf numFmtId="3" fontId="8" fillId="26" borderId="90" xfId="0" applyNumberFormat="1" applyFont="1" applyFill="1" applyBorder="1" applyAlignment="1">
      <alignment vertical="center" shrinkToFit="1"/>
    </xf>
    <xf numFmtId="0" fontId="85" fillId="0" borderId="92" xfId="0" applyFont="1" applyBorder="1" applyAlignment="1">
      <alignment horizontal="center" vertical="center" shrinkToFit="1"/>
    </xf>
    <xf numFmtId="3" fontId="85" fillId="0" borderId="63" xfId="0" applyNumberFormat="1" applyFont="1" applyBorder="1" applyAlignment="1">
      <alignment vertical="center" shrinkToFit="1"/>
    </xf>
    <xf numFmtId="3" fontId="85" fillId="0" borderId="93" xfId="0" applyNumberFormat="1" applyFont="1" applyBorder="1" applyAlignment="1">
      <alignment vertical="center" shrinkToFit="1"/>
    </xf>
    <xf numFmtId="0" fontId="8" fillId="0" borderId="94" xfId="0" applyFont="1" applyBorder="1" applyAlignment="1">
      <alignment vertical="center" shrinkToFit="1"/>
    </xf>
    <xf numFmtId="3" fontId="8" fillId="0" borderId="94" xfId="0" applyNumberFormat="1" applyFont="1" applyBorder="1" applyAlignment="1">
      <alignment vertical="center" shrinkToFit="1"/>
    </xf>
    <xf numFmtId="3" fontId="8" fillId="26" borderId="46" xfId="0" applyNumberFormat="1" applyFont="1" applyFill="1" applyBorder="1" applyAlignment="1">
      <alignment vertical="center" shrinkToFit="1"/>
    </xf>
    <xf numFmtId="3" fontId="8" fillId="26" borderId="94" xfId="0" applyNumberFormat="1" applyFont="1" applyFill="1" applyBorder="1" applyAlignment="1">
      <alignment vertical="center" shrinkToFit="1"/>
    </xf>
    <xf numFmtId="3" fontId="85" fillId="0" borderId="95" xfId="0" applyNumberFormat="1" applyFont="1" applyBorder="1" applyAlignment="1">
      <alignment vertical="center" shrinkToFit="1"/>
    </xf>
    <xf numFmtId="0" fontId="85" fillId="0" borderId="96" xfId="0" applyFont="1" applyBorder="1" applyAlignment="1">
      <alignment horizontal="center" vertical="center" shrinkToFit="1"/>
    </xf>
    <xf numFmtId="3" fontId="85" fillId="0" borderId="97" xfId="0" applyNumberFormat="1" applyFont="1" applyBorder="1" applyAlignment="1">
      <alignment vertical="center" shrinkToFit="1"/>
    </xf>
    <xf numFmtId="3" fontId="85" fillId="0" borderId="98" xfId="0" applyNumberFormat="1" applyFont="1" applyBorder="1" applyAlignment="1">
      <alignment vertical="center" shrinkToFit="1"/>
    </xf>
    <xf numFmtId="3" fontId="8" fillId="0" borderId="99" xfId="0" applyNumberFormat="1" applyFont="1" applyBorder="1" applyAlignment="1">
      <alignment vertical="center" shrinkToFit="1"/>
    </xf>
    <xf numFmtId="3" fontId="8" fillId="26" borderId="100" xfId="0" applyNumberFormat="1" applyFont="1" applyFill="1" applyBorder="1" applyAlignment="1">
      <alignment vertical="center" shrinkToFit="1"/>
    </xf>
    <xf numFmtId="3" fontId="8" fillId="26" borderId="99" xfId="0" applyNumberFormat="1" applyFont="1" applyFill="1" applyBorder="1" applyAlignment="1">
      <alignment vertical="center" shrinkToFit="1"/>
    </xf>
    <xf numFmtId="3" fontId="85" fillId="26" borderId="101" xfId="0" applyNumberFormat="1" applyFont="1" applyFill="1" applyBorder="1" applyAlignment="1">
      <alignment vertical="center" shrinkToFit="1"/>
    </xf>
    <xf numFmtId="0" fontId="8" fillId="26" borderId="13" xfId="0" applyFont="1" applyFill="1" applyBorder="1" applyAlignment="1">
      <alignment vertical="center" shrinkToFit="1"/>
    </xf>
    <xf numFmtId="0" fontId="8" fillId="26" borderId="90" xfId="0" applyFont="1" applyFill="1" applyBorder="1" applyAlignment="1">
      <alignment vertical="center" shrinkToFit="1"/>
    </xf>
    <xf numFmtId="3" fontId="85" fillId="26" borderId="91" xfId="0" applyNumberFormat="1" applyFont="1" applyFill="1" applyBorder="1" applyAlignment="1">
      <alignment vertical="center" shrinkToFit="1"/>
    </xf>
    <xf numFmtId="3" fontId="85" fillId="26" borderId="95" xfId="0" applyNumberFormat="1" applyFont="1" applyFill="1" applyBorder="1" applyAlignment="1">
      <alignment vertical="center" shrinkToFit="1"/>
    </xf>
    <xf numFmtId="0" fontId="85" fillId="0" borderId="77" xfId="0" applyFont="1" applyBorder="1" applyAlignment="1">
      <alignment horizontal="center" vertical="center" shrinkToFit="1"/>
    </xf>
    <xf numFmtId="3" fontId="85" fillId="0" borderId="80" xfId="0" applyNumberFormat="1" applyFont="1" applyBorder="1" applyAlignment="1">
      <alignment vertical="center" shrinkToFit="1"/>
    </xf>
    <xf numFmtId="3" fontId="8" fillId="0" borderId="80" xfId="0" applyNumberFormat="1" applyFont="1" applyBorder="1" applyAlignment="1">
      <alignment vertical="center" shrinkToFit="1"/>
    </xf>
    <xf numFmtId="3" fontId="8" fillId="26" borderId="80" xfId="0" applyNumberFormat="1" applyFont="1" applyFill="1" applyBorder="1" applyAlignment="1">
      <alignment vertical="center" shrinkToFit="1"/>
    </xf>
    <xf numFmtId="3" fontId="85" fillId="26" borderId="81" xfId="0" applyNumberFormat="1" applyFont="1" applyFill="1" applyBorder="1" applyAlignment="1">
      <alignment vertical="center" shrinkToFit="1"/>
    </xf>
    <xf numFmtId="0" fontId="85" fillId="0" borderId="102" xfId="0" applyFont="1" applyBorder="1" applyAlignment="1">
      <alignment horizontal="center" vertical="top" shrinkToFit="1"/>
    </xf>
    <xf numFmtId="181" fontId="85" fillId="0" borderId="103" xfId="0" applyNumberFormat="1" applyFont="1" applyBorder="1" applyAlignment="1">
      <alignment vertical="top" shrinkToFit="1"/>
    </xf>
    <xf numFmtId="3" fontId="94" fillId="26" borderId="103" xfId="0" applyNumberFormat="1" applyFont="1" applyFill="1" applyBorder="1" applyAlignment="1">
      <alignment horizontal="center" vertical="top" shrinkToFit="1"/>
    </xf>
    <xf numFmtId="3" fontId="8" fillId="0" borderId="103" xfId="0" applyNumberFormat="1" applyFont="1" applyBorder="1" applyAlignment="1">
      <alignment vertical="center"/>
    </xf>
    <xf numFmtId="3" fontId="8" fillId="26" borderId="103" xfId="0" applyNumberFormat="1" applyFont="1" applyFill="1" applyBorder="1" applyAlignment="1">
      <alignment vertical="center"/>
    </xf>
    <xf numFmtId="3" fontId="85" fillId="26" borderId="104" xfId="0" applyNumberFormat="1" applyFont="1" applyFill="1" applyBorder="1" applyAlignment="1">
      <alignment vertical="center"/>
    </xf>
    <xf numFmtId="0" fontId="85" fillId="0" borderId="0" xfId="0" applyFont="1" applyAlignment="1">
      <alignment horizontal="center" vertical="center" shrinkToFit="1"/>
    </xf>
    <xf numFmtId="3" fontId="85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26" borderId="0" xfId="0" applyNumberFormat="1" applyFont="1" applyFill="1" applyAlignment="1">
      <alignment vertical="center" shrinkToFit="1"/>
    </xf>
    <xf numFmtId="3" fontId="8" fillId="26" borderId="0" xfId="0" applyNumberFormat="1" applyFont="1" applyFill="1" applyAlignment="1">
      <alignment vertical="center"/>
    </xf>
    <xf numFmtId="3" fontId="85" fillId="26" borderId="0" xfId="0" applyNumberFormat="1" applyFont="1" applyFill="1" applyAlignment="1">
      <alignment vertical="center"/>
    </xf>
    <xf numFmtId="0" fontId="61" fillId="0" borderId="105" xfId="0" applyFont="1" applyBorder="1" applyAlignment="1">
      <alignment horizontal="left" vertical="center"/>
    </xf>
    <xf numFmtId="0" fontId="115" fillId="0" borderId="0" xfId="0" applyFont="1" applyAlignment="1">
      <alignment vertical="center"/>
    </xf>
    <xf numFmtId="0" fontId="61" fillId="0" borderId="105" xfId="0" applyFont="1" applyBorder="1" applyAlignment="1">
      <alignment vertical="center"/>
    </xf>
    <xf numFmtId="0" fontId="91" fillId="0" borderId="0" xfId="0" applyFont="1" applyAlignment="1">
      <alignment vertical="center"/>
    </xf>
    <xf numFmtId="0" fontId="85" fillId="0" borderId="0" xfId="0" applyFont="1" applyAlignment="1">
      <alignment horizontal="center" vertical="center"/>
    </xf>
    <xf numFmtId="0" fontId="9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184" fontId="127" fillId="0" borderId="0" xfId="0" applyNumberFormat="1" applyFont="1" applyAlignment="1" applyProtection="1">
      <alignment vertical="center"/>
      <protection locked="0"/>
    </xf>
    <xf numFmtId="0" fontId="43" fillId="0" borderId="106" xfId="0" applyFont="1" applyBorder="1" applyAlignment="1">
      <alignment vertical="center"/>
    </xf>
    <xf numFmtId="0" fontId="39" fillId="0" borderId="107" xfId="0" applyFont="1" applyBorder="1" applyAlignment="1">
      <alignment vertical="center"/>
    </xf>
    <xf numFmtId="0" fontId="43" fillId="0" borderId="108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43" fillId="0" borderId="109" xfId="0" applyFont="1" applyBorder="1" applyAlignment="1">
      <alignment vertical="center"/>
    </xf>
    <xf numFmtId="0" fontId="39" fillId="0" borderId="110" xfId="0" applyFont="1" applyBorder="1" applyAlignment="1">
      <alignment vertical="center"/>
    </xf>
    <xf numFmtId="38" fontId="104" fillId="0" borderId="23" xfId="37" applyFont="1" applyBorder="1" applyAlignment="1" applyProtection="1">
      <alignment shrinkToFit="1"/>
      <protection locked="0"/>
    </xf>
    <xf numFmtId="38" fontId="104" fillId="0" borderId="27" xfId="37" applyFont="1" applyBorder="1" applyAlignment="1" applyProtection="1">
      <alignment shrinkToFit="1"/>
      <protection locked="0"/>
    </xf>
    <xf numFmtId="38" fontId="104" fillId="0" borderId="17" xfId="37" applyFont="1" applyBorder="1" applyAlignment="1" applyProtection="1">
      <alignment shrinkToFit="1"/>
      <protection locked="0"/>
    </xf>
    <xf numFmtId="38" fontId="104" fillId="0" borderId="18" xfId="37" applyFont="1" applyBorder="1" applyAlignment="1" applyProtection="1">
      <alignment shrinkToFit="1"/>
      <protection locked="0"/>
    </xf>
    <xf numFmtId="38" fontId="104" fillId="0" borderId="24" xfId="37" applyFont="1" applyBorder="1" applyAlignment="1" applyProtection="1">
      <alignment shrinkToFit="1"/>
      <protection locked="0"/>
    </xf>
    <xf numFmtId="38" fontId="104" fillId="0" borderId="111" xfId="37" applyFont="1" applyBorder="1" applyAlignment="1" applyProtection="1">
      <alignment shrinkToFit="1"/>
      <protection locked="0"/>
    </xf>
    <xf numFmtId="38" fontId="128" fillId="0" borderId="24" xfId="37" applyFont="1" applyBorder="1" applyAlignment="1" applyProtection="1">
      <alignment shrinkToFit="1"/>
      <protection locked="0"/>
    </xf>
    <xf numFmtId="38" fontId="128" fillId="0" borderId="50" xfId="36" applyFont="1" applyBorder="1" applyAlignment="1" applyProtection="1">
      <alignment vertical="center"/>
      <protection locked="0"/>
    </xf>
    <xf numFmtId="38" fontId="104" fillId="0" borderId="50" xfId="37" applyFont="1" applyBorder="1" applyAlignment="1" applyProtection="1">
      <alignment shrinkToFit="1"/>
      <protection locked="0"/>
    </xf>
    <xf numFmtId="38" fontId="104" fillId="0" borderId="51" xfId="37" applyFont="1" applyBorder="1" applyAlignment="1" applyProtection="1">
      <alignment shrinkToFit="1"/>
      <protection locked="0"/>
    </xf>
    <xf numFmtId="38" fontId="104" fillId="0" borderId="49" xfId="37" applyFont="1" applyBorder="1" applyAlignment="1" applyProtection="1">
      <alignment shrinkToFit="1"/>
      <protection locked="0"/>
    </xf>
    <xf numFmtId="38" fontId="104" fillId="0" borderId="23" xfId="36" applyFont="1" applyBorder="1" applyAlignment="1" applyProtection="1">
      <alignment vertical="center"/>
      <protection locked="0"/>
    </xf>
    <xf numFmtId="38" fontId="128" fillId="0" borderId="23" xfId="37" applyFont="1" applyBorder="1" applyAlignment="1" applyProtection="1">
      <alignment vertical="center" shrinkToFit="1"/>
      <protection locked="0"/>
    </xf>
    <xf numFmtId="38" fontId="104" fillId="0" borderId="23" xfId="37" applyFont="1" applyBorder="1" applyAlignment="1" applyProtection="1">
      <alignment vertical="center" shrinkToFit="1"/>
      <protection locked="0"/>
    </xf>
    <xf numFmtId="38" fontId="104" fillId="0" borderId="19" xfId="36" applyFont="1" applyBorder="1" applyAlignment="1" applyProtection="1">
      <alignment vertical="center"/>
      <protection locked="0"/>
    </xf>
    <xf numFmtId="38" fontId="128" fillId="0" borderId="23" xfId="36" applyFont="1" applyBorder="1" applyAlignment="1" applyProtection="1">
      <alignment vertical="center"/>
      <protection locked="0"/>
    </xf>
    <xf numFmtId="38" fontId="104" fillId="0" borderId="17" xfId="37" applyFont="1" applyBorder="1" applyAlignment="1" applyProtection="1">
      <alignment vertical="center" shrinkToFit="1"/>
      <protection locked="0"/>
    </xf>
    <xf numFmtId="182" fontId="5" fillId="0" borderId="0" xfId="0" applyNumberFormat="1" applyFont="1" applyAlignment="1">
      <alignment horizontal="left"/>
    </xf>
    <xf numFmtId="0" fontId="4" fillId="0" borderId="94" xfId="0" applyFont="1" applyBorder="1" applyAlignment="1">
      <alignment vertical="top"/>
    </xf>
    <xf numFmtId="0" fontId="9" fillId="0" borderId="94" xfId="0" applyFont="1" applyBorder="1" applyAlignment="1">
      <alignment horizontal="center"/>
    </xf>
    <xf numFmtId="0" fontId="5" fillId="0" borderId="40" xfId="0" applyFont="1" applyBorder="1" applyAlignment="1">
      <alignment horizontal="right" vertical="center"/>
    </xf>
    <xf numFmtId="38" fontId="39" fillId="0" borderId="39" xfId="36" applyFont="1" applyBorder="1" applyAlignment="1" applyProtection="1">
      <alignment horizontal="right" vertical="center"/>
    </xf>
    <xf numFmtId="38" fontId="57" fillId="0" borderId="49" xfId="0" applyNumberFormat="1" applyFont="1" applyBorder="1" applyAlignment="1">
      <alignment horizontal="right" vertical="center"/>
    </xf>
    <xf numFmtId="0" fontId="3" fillId="0" borderId="66" xfId="0" applyFont="1" applyBorder="1" applyAlignment="1">
      <alignment horizontal="center" vertical="center"/>
    </xf>
    <xf numFmtId="38" fontId="39" fillId="0" borderId="52" xfId="36" applyFont="1" applyBorder="1" applyAlignment="1" applyProtection="1">
      <alignment horizontal="right" vertical="center"/>
    </xf>
    <xf numFmtId="38" fontId="17" fillId="0" borderId="51" xfId="36" applyFont="1" applyBorder="1" applyAlignment="1" applyProtection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39" fillId="0" borderId="22" xfId="36" applyFont="1" applyBorder="1" applyAlignment="1" applyProtection="1">
      <alignment horizontal="right" vertical="center"/>
    </xf>
    <xf numFmtId="38" fontId="57" fillId="0" borderId="18" xfId="0" applyNumberFormat="1" applyFont="1" applyBorder="1" applyAlignment="1">
      <alignment horizontal="right" vertical="center"/>
    </xf>
    <xf numFmtId="0" fontId="3" fillId="0" borderId="112" xfId="0" applyFont="1" applyBorder="1" applyAlignment="1">
      <alignment horizontal="center" vertical="center"/>
    </xf>
    <xf numFmtId="38" fontId="39" fillId="0" borderId="37" xfId="36" applyFont="1" applyBorder="1" applyAlignment="1" applyProtection="1">
      <alignment horizontal="right" vertical="center"/>
    </xf>
    <xf numFmtId="38" fontId="17" fillId="0" borderId="18" xfId="36" applyFont="1" applyBorder="1" applyAlignment="1" applyProtection="1">
      <alignment horizontal="right" vertical="center"/>
    </xf>
    <xf numFmtId="0" fontId="5" fillId="0" borderId="10" xfId="0" applyFont="1" applyBorder="1" applyAlignment="1">
      <alignment horizontal="right" vertical="center"/>
    </xf>
    <xf numFmtId="38" fontId="39" fillId="0" borderId="45" xfId="36" applyFont="1" applyBorder="1" applyAlignment="1" applyProtection="1">
      <alignment horizontal="right" vertical="center"/>
    </xf>
    <xf numFmtId="38" fontId="17" fillId="0" borderId="50" xfId="36" applyFont="1" applyBorder="1" applyAlignment="1" applyProtection="1">
      <alignment horizontal="right" vertical="center"/>
    </xf>
    <xf numFmtId="38" fontId="39" fillId="0" borderId="10" xfId="36" applyFont="1" applyBorder="1" applyAlignment="1" applyProtection="1">
      <alignment horizontal="right" vertical="center"/>
    </xf>
    <xf numFmtId="38" fontId="39" fillId="0" borderId="26" xfId="36" applyFont="1" applyBorder="1" applyAlignment="1" applyProtection="1">
      <alignment horizontal="right" vertical="center"/>
    </xf>
    <xf numFmtId="38" fontId="39" fillId="0" borderId="14" xfId="36" applyFont="1" applyBorder="1" applyAlignment="1" applyProtection="1">
      <alignment horizontal="right" vertical="center"/>
    </xf>
    <xf numFmtId="0" fontId="27" fillId="0" borderId="20" xfId="0" applyFont="1" applyBorder="1" applyAlignment="1">
      <alignment horizontal="right" vertical="center"/>
    </xf>
    <xf numFmtId="38" fontId="17" fillId="0" borderId="24" xfId="36" applyFont="1" applyBorder="1" applyAlignment="1" applyProtection="1">
      <alignment horizontal="right" vertical="center"/>
    </xf>
    <xf numFmtId="38" fontId="17" fillId="0" borderId="24" xfId="0" applyNumberFormat="1" applyFont="1" applyBorder="1" applyAlignment="1">
      <alignment horizontal="right" vertical="center"/>
    </xf>
    <xf numFmtId="38" fontId="39" fillId="0" borderId="16" xfId="36" applyFont="1" applyBorder="1" applyAlignment="1" applyProtection="1">
      <alignment horizontal="right" vertical="center"/>
    </xf>
    <xf numFmtId="38" fontId="17" fillId="0" borderId="18" xfId="0" applyNumberFormat="1" applyFont="1" applyBorder="1" applyAlignment="1">
      <alignment horizontal="right" vertical="center"/>
    </xf>
    <xf numFmtId="38" fontId="39" fillId="0" borderId="36" xfId="36" applyFont="1" applyBorder="1" applyAlignment="1" applyProtection="1">
      <alignment horizontal="right" vertical="center"/>
    </xf>
    <xf numFmtId="38" fontId="39" fillId="0" borderId="20" xfId="36" applyFont="1" applyBorder="1" applyAlignment="1" applyProtection="1">
      <alignment horizontal="right" vertical="center"/>
    </xf>
    <xf numFmtId="0" fontId="3" fillId="0" borderId="113" xfId="0" applyFont="1" applyBorder="1" applyAlignment="1">
      <alignment horizontal="center" vertical="center"/>
    </xf>
    <xf numFmtId="38" fontId="39" fillId="0" borderId="75" xfId="36" applyFont="1" applyBorder="1" applyAlignment="1" applyProtection="1">
      <alignment horizontal="right" vertical="center"/>
    </xf>
    <xf numFmtId="38" fontId="39" fillId="0" borderId="28" xfId="36" applyFont="1" applyBorder="1" applyAlignment="1" applyProtection="1">
      <alignment horizontal="right" vertical="center"/>
    </xf>
    <xf numFmtId="0" fontId="27" fillId="0" borderId="14" xfId="0" applyFont="1" applyBorder="1" applyAlignment="1">
      <alignment horizontal="right" vertical="center"/>
    </xf>
    <xf numFmtId="38" fontId="39" fillId="0" borderId="53" xfId="36" applyFont="1" applyBorder="1" applyAlignment="1" applyProtection="1">
      <alignment horizontal="right" vertical="center"/>
    </xf>
    <xf numFmtId="0" fontId="27" fillId="0" borderId="10" xfId="0" applyFont="1" applyBorder="1" applyAlignment="1">
      <alignment horizontal="right" vertical="center"/>
    </xf>
    <xf numFmtId="0" fontId="3" fillId="0" borderId="90" xfId="0" applyFont="1" applyBorder="1" applyAlignment="1">
      <alignment horizontal="center" vertical="center"/>
    </xf>
    <xf numFmtId="38" fontId="39" fillId="0" borderId="114" xfId="36" applyFont="1" applyBorder="1" applyAlignment="1" applyProtection="1">
      <alignment horizontal="right" vertical="center"/>
    </xf>
    <xf numFmtId="38" fontId="21" fillId="0" borderId="62" xfId="36" applyFont="1" applyBorder="1" applyAlignment="1" applyProtection="1">
      <alignment horizontal="right" vertical="center"/>
    </xf>
    <xf numFmtId="38" fontId="27" fillId="0" borderId="11" xfId="36" applyFont="1" applyBorder="1" applyAlignment="1" applyProtection="1">
      <alignment horizontal="right" vertical="center"/>
    </xf>
    <xf numFmtId="38" fontId="39" fillId="0" borderId="43" xfId="36" applyFont="1" applyBorder="1" applyAlignment="1" applyProtection="1">
      <alignment horizontal="right" vertical="center"/>
    </xf>
    <xf numFmtId="38" fontId="17" fillId="0" borderId="17" xfId="36" applyFont="1" applyBorder="1" applyAlignment="1" applyProtection="1">
      <alignment horizontal="right" vertical="center"/>
    </xf>
    <xf numFmtId="38" fontId="27" fillId="0" borderId="20" xfId="36" applyFont="1" applyBorder="1" applyAlignment="1" applyProtection="1">
      <alignment vertical="center"/>
    </xf>
    <xf numFmtId="38" fontId="17" fillId="0" borderId="36" xfId="36" applyFont="1" applyBorder="1" applyAlignment="1" applyProtection="1">
      <alignment horizontal="right" vertical="center"/>
    </xf>
    <xf numFmtId="0" fontId="27" fillId="0" borderId="36" xfId="0" applyFont="1" applyBorder="1" applyAlignment="1">
      <alignment horizontal="right" vertical="center"/>
    </xf>
    <xf numFmtId="38" fontId="39" fillId="0" borderId="74" xfId="36" applyFont="1" applyBorder="1" applyAlignment="1" applyProtection="1">
      <alignment horizontal="right" vertical="center"/>
    </xf>
    <xf numFmtId="38" fontId="17" fillId="0" borderId="111" xfId="36" applyFont="1" applyBorder="1" applyAlignment="1" applyProtection="1">
      <alignment horizontal="right" vertical="center"/>
    </xf>
    <xf numFmtId="38" fontId="39" fillId="0" borderId="11" xfId="36" applyFont="1" applyBorder="1" applyAlignment="1" applyProtection="1">
      <alignment horizontal="right" vertical="center"/>
    </xf>
    <xf numFmtId="49" fontId="39" fillId="0" borderId="114" xfId="36" applyNumberFormat="1" applyFont="1" applyBorder="1" applyAlignment="1" applyProtection="1">
      <alignment horizontal="right" vertical="center"/>
    </xf>
    <xf numFmtId="0" fontId="39" fillId="0" borderId="11" xfId="0" applyFont="1" applyBorder="1" applyAlignment="1">
      <alignment horizontal="right" vertical="center"/>
    </xf>
    <xf numFmtId="0" fontId="3" fillId="0" borderId="90" xfId="0" applyFont="1" applyBorder="1" applyAlignment="1">
      <alignment horizontal="center"/>
    </xf>
    <xf numFmtId="0" fontId="129" fillId="0" borderId="0" xfId="0" applyFont="1" applyAlignment="1">
      <alignment vertical="center"/>
    </xf>
    <xf numFmtId="0" fontId="91" fillId="0" borderId="115" xfId="0" applyFont="1" applyBorder="1" applyAlignment="1">
      <alignment vertical="center"/>
    </xf>
    <xf numFmtId="0" fontId="91" fillId="0" borderId="12" xfId="0" applyFont="1" applyBorder="1" applyAlignment="1">
      <alignment vertical="center"/>
    </xf>
    <xf numFmtId="0" fontId="94" fillId="0" borderId="11" xfId="0" applyFont="1" applyBorder="1" applyAlignment="1">
      <alignment horizontal="center" vertical="center"/>
    </xf>
    <xf numFmtId="0" fontId="94" fillId="0" borderId="12" xfId="0" applyFont="1" applyBorder="1" applyAlignment="1">
      <alignment horizontal="center" vertical="center"/>
    </xf>
    <xf numFmtId="0" fontId="4" fillId="25" borderId="43" xfId="0" applyFont="1" applyFill="1" applyBorder="1" applyAlignment="1">
      <alignment horizontal="center" vertical="center"/>
    </xf>
    <xf numFmtId="0" fontId="94" fillId="25" borderId="42" xfId="0" applyFont="1" applyFill="1" applyBorder="1" applyAlignment="1">
      <alignment horizontal="center" vertical="center"/>
    </xf>
    <xf numFmtId="0" fontId="94" fillId="25" borderId="12" xfId="0" applyFont="1" applyFill="1" applyBorder="1" applyAlignment="1">
      <alignment horizontal="center" vertical="center"/>
    </xf>
    <xf numFmtId="0" fontId="94" fillId="25" borderId="43" xfId="0" applyFont="1" applyFill="1" applyBorder="1" applyAlignment="1">
      <alignment horizontal="center" vertical="center"/>
    </xf>
    <xf numFmtId="0" fontId="4" fillId="25" borderId="62" xfId="0" applyFont="1" applyFill="1" applyBorder="1" applyAlignment="1">
      <alignment horizontal="center" vertical="center"/>
    </xf>
    <xf numFmtId="0" fontId="4" fillId="25" borderId="42" xfId="0" applyFont="1" applyFill="1" applyBorder="1" applyAlignment="1">
      <alignment horizontal="center" vertical="center"/>
    </xf>
    <xf numFmtId="0" fontId="94" fillId="25" borderId="11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16" xfId="0" applyFont="1" applyFill="1" applyBorder="1" applyAlignment="1">
      <alignment horizontal="center" vertical="center"/>
    </xf>
    <xf numFmtId="49" fontId="94" fillId="25" borderId="16" xfId="0" applyNumberFormat="1" applyFont="1" applyFill="1" applyBorder="1" applyAlignment="1">
      <alignment horizontal="right" vertical="center" shrinkToFit="1"/>
    </xf>
    <xf numFmtId="0" fontId="94" fillId="25" borderId="15" xfId="0" applyFont="1" applyFill="1" applyBorder="1" applyAlignment="1">
      <alignment vertical="center" shrinkToFit="1"/>
    </xf>
    <xf numFmtId="0" fontId="99" fillId="25" borderId="22" xfId="0" applyFont="1" applyFill="1" applyBorder="1" applyAlignment="1">
      <alignment horizontal="center" vertical="center" shrinkToFit="1"/>
    </xf>
    <xf numFmtId="181" fontId="130" fillId="0" borderId="35" xfId="49" applyNumberFormat="1" applyFont="1" applyBorder="1" applyAlignment="1">
      <alignment horizontal="right" vertical="center"/>
    </xf>
    <xf numFmtId="3" fontId="125" fillId="0" borderId="117" xfId="0" applyNumberFormat="1" applyFont="1" applyBorder="1" applyAlignment="1">
      <alignment vertical="center"/>
    </xf>
    <xf numFmtId="181" fontId="130" fillId="0" borderId="118" xfId="49" applyNumberFormat="1" applyFont="1" applyBorder="1" applyAlignment="1">
      <alignment horizontal="right" vertical="center"/>
    </xf>
    <xf numFmtId="49" fontId="94" fillId="25" borderId="22" xfId="0" applyNumberFormat="1" applyFont="1" applyFill="1" applyBorder="1" applyAlignment="1">
      <alignment horizontal="right" vertical="center" shrinkToFit="1"/>
    </xf>
    <xf numFmtId="0" fontId="94" fillId="25" borderId="21" xfId="0" applyFont="1" applyFill="1" applyBorder="1" applyAlignment="1">
      <alignment vertical="center" shrinkToFit="1"/>
    </xf>
    <xf numFmtId="0" fontId="95" fillId="25" borderId="22" xfId="0" applyFont="1" applyFill="1" applyBorder="1" applyAlignment="1">
      <alignment horizontal="center" vertical="center" shrinkToFit="1"/>
    </xf>
    <xf numFmtId="181" fontId="130" fillId="0" borderId="24" xfId="49" applyNumberFormat="1" applyFont="1" applyBorder="1" applyAlignment="1">
      <alignment horizontal="right" vertical="center"/>
    </xf>
    <xf numFmtId="3" fontId="125" fillId="0" borderId="22" xfId="0" applyNumberFormat="1" applyFont="1" applyBorder="1" applyAlignment="1">
      <alignment vertical="center"/>
    </xf>
    <xf numFmtId="181" fontId="130" fillId="0" borderId="119" xfId="49" applyNumberFormat="1" applyFont="1" applyBorder="1" applyAlignment="1">
      <alignment horizontal="right" vertical="center"/>
    </xf>
    <xf numFmtId="181" fontId="130" fillId="0" borderId="120" xfId="49" applyNumberFormat="1" applyFont="1" applyBorder="1" applyAlignment="1">
      <alignment horizontal="right" vertical="center"/>
    </xf>
    <xf numFmtId="0" fontId="54" fillId="25" borderId="21" xfId="0" applyFont="1" applyFill="1" applyBorder="1" applyAlignment="1">
      <alignment horizontal="left" vertical="center" shrinkToFit="1"/>
    </xf>
    <xf numFmtId="0" fontId="54" fillId="25" borderId="22" xfId="0" applyFont="1" applyFill="1" applyBorder="1" applyAlignment="1">
      <alignment horizontal="left" vertical="center" shrinkToFit="1"/>
    </xf>
    <xf numFmtId="3" fontId="94" fillId="0" borderId="121" xfId="0" applyNumberFormat="1" applyFont="1" applyBorder="1" applyAlignment="1">
      <alignment horizontal="right" vertical="center" shrinkToFit="1"/>
    </xf>
    <xf numFmtId="181" fontId="131" fillId="0" borderId="21" xfId="49" applyNumberFormat="1" applyFont="1" applyBorder="1" applyAlignment="1">
      <alignment horizontal="right" vertical="center"/>
    </xf>
    <xf numFmtId="181" fontId="131" fillId="0" borderId="119" xfId="49" applyNumberFormat="1" applyFont="1" applyBorder="1" applyAlignment="1">
      <alignment horizontal="right" vertical="center"/>
    </xf>
    <xf numFmtId="49" fontId="94" fillId="25" borderId="22" xfId="0" applyNumberFormat="1" applyFont="1" applyFill="1" applyBorder="1" applyAlignment="1">
      <alignment horizontal="center" vertical="center" shrinkToFit="1"/>
    </xf>
    <xf numFmtId="0" fontId="54" fillId="25" borderId="21" xfId="0" applyFont="1" applyFill="1" applyBorder="1" applyAlignment="1">
      <alignment vertical="center" shrinkToFit="1"/>
    </xf>
    <xf numFmtId="181" fontId="130" fillId="0" borderId="36" xfId="49" applyNumberFormat="1" applyFont="1" applyBorder="1" applyAlignment="1">
      <alignment horizontal="right" vertical="center"/>
    </xf>
    <xf numFmtId="184" fontId="125" fillId="0" borderId="53" xfId="0" applyNumberFormat="1" applyFont="1" applyBorder="1" applyAlignment="1">
      <alignment horizontal="right" vertical="center"/>
    </xf>
    <xf numFmtId="184" fontId="94" fillId="0" borderId="22" xfId="0" applyNumberFormat="1" applyFont="1" applyBorder="1" applyAlignment="1">
      <alignment horizontal="right" vertical="center"/>
    </xf>
    <xf numFmtId="184" fontId="125" fillId="0" borderId="22" xfId="0" applyNumberFormat="1" applyFont="1" applyBorder="1" applyAlignment="1">
      <alignment horizontal="right" vertical="center"/>
    </xf>
    <xf numFmtId="0" fontId="125" fillId="27" borderId="22" xfId="0" applyFont="1" applyFill="1" applyBorder="1" applyAlignment="1">
      <alignment vertical="center"/>
    </xf>
    <xf numFmtId="184" fontId="54" fillId="0" borderId="24" xfId="0" applyNumberFormat="1" applyFont="1" applyBorder="1" applyAlignment="1">
      <alignment horizontal="right" vertical="center" shrinkToFit="1"/>
    </xf>
    <xf numFmtId="181" fontId="130" fillId="0" borderId="122" xfId="49" applyNumberFormat="1" applyFont="1" applyBorder="1" applyAlignment="1">
      <alignment horizontal="right" vertical="center"/>
    </xf>
    <xf numFmtId="181" fontId="131" fillId="0" borderId="21" xfId="49" applyNumberFormat="1" applyFont="1" applyBorder="1" applyAlignment="1">
      <alignment horizontal="right" vertical="center" shrinkToFit="1"/>
    </xf>
    <xf numFmtId="181" fontId="131" fillId="0" borderId="119" xfId="49" applyNumberFormat="1" applyFont="1" applyBorder="1" applyAlignment="1">
      <alignment horizontal="right" vertical="center" shrinkToFit="1"/>
    </xf>
    <xf numFmtId="0" fontId="54" fillId="0" borderId="21" xfId="0" applyFont="1" applyBorder="1" applyAlignment="1">
      <alignment horizontal="left" vertical="center" shrinkToFit="1"/>
    </xf>
    <xf numFmtId="49" fontId="94" fillId="25" borderId="16" xfId="0" applyNumberFormat="1" applyFont="1" applyFill="1" applyBorder="1" applyAlignment="1">
      <alignment horizontal="center" vertical="center" shrinkToFit="1"/>
    </xf>
    <xf numFmtId="0" fontId="98" fillId="25" borderId="35" xfId="0" applyFont="1" applyFill="1" applyBorder="1" applyAlignment="1">
      <alignment vertical="center" shrinkToFit="1"/>
    </xf>
    <xf numFmtId="3" fontId="94" fillId="0" borderId="123" xfId="0" applyNumberFormat="1" applyFont="1" applyBorder="1" applyAlignment="1">
      <alignment horizontal="right" vertical="center" shrinkToFit="1"/>
    </xf>
    <xf numFmtId="0" fontId="94" fillId="0" borderId="22" xfId="0" applyFont="1" applyBorder="1" applyAlignment="1">
      <alignment horizontal="center" vertical="center"/>
    </xf>
    <xf numFmtId="0" fontId="98" fillId="0" borderId="21" xfId="0" applyFont="1" applyBorder="1" applyAlignment="1">
      <alignment horizontal="left" vertical="center" shrinkToFit="1"/>
    </xf>
    <xf numFmtId="0" fontId="94" fillId="0" borderId="26" xfId="0" applyFont="1" applyBorder="1" applyAlignment="1">
      <alignment horizontal="center" vertical="center"/>
    </xf>
    <xf numFmtId="0" fontId="125" fillId="0" borderId="22" xfId="0" applyFont="1" applyBorder="1" applyAlignment="1">
      <alignment horizontal="center" vertical="center"/>
    </xf>
    <xf numFmtId="0" fontId="125" fillId="0" borderId="22" xfId="0" applyFont="1" applyBorder="1" applyAlignment="1">
      <alignment vertical="center" shrinkToFit="1"/>
    </xf>
    <xf numFmtId="0" fontId="94" fillId="0" borderId="21" xfId="0" applyFont="1" applyBorder="1" applyAlignment="1">
      <alignment horizontal="left" vertical="center" shrinkToFit="1"/>
    </xf>
    <xf numFmtId="0" fontId="86" fillId="0" borderId="190" xfId="0" applyFont="1" applyBorder="1" applyAlignment="1">
      <alignment horizontal="right" vertical="center" shrinkToFit="1"/>
    </xf>
    <xf numFmtId="37" fontId="125" fillId="0" borderId="121" xfId="0" applyNumberFormat="1" applyFont="1" applyBorder="1" applyAlignment="1">
      <alignment vertical="center" shrinkToFit="1"/>
    </xf>
    <xf numFmtId="49" fontId="125" fillId="0" borderId="22" xfId="0" applyNumberFormat="1" applyFont="1" applyBorder="1" applyAlignment="1">
      <alignment horizontal="right" vertical="center" shrinkToFit="1"/>
    </xf>
    <xf numFmtId="0" fontId="95" fillId="0" borderId="190" xfId="0" applyFont="1" applyBorder="1" applyAlignment="1">
      <alignment vertical="center" shrinkToFit="1"/>
    </xf>
    <xf numFmtId="0" fontId="95" fillId="0" borderId="190" xfId="0" applyFont="1" applyBorder="1" applyAlignment="1">
      <alignment horizontal="left" vertical="center" shrinkToFit="1"/>
    </xf>
    <xf numFmtId="49" fontId="125" fillId="0" borderId="22" xfId="0" applyNumberFormat="1" applyFont="1" applyBorder="1" applyAlignment="1">
      <alignment horizontal="center" vertical="center" shrinkToFit="1"/>
    </xf>
    <xf numFmtId="0" fontId="125" fillId="0" borderId="21" xfId="0" applyFont="1" applyBorder="1" applyAlignment="1">
      <alignment vertical="center" shrinkToFit="1"/>
    </xf>
    <xf numFmtId="0" fontId="125" fillId="0" borderId="190" xfId="0" applyFont="1" applyBorder="1" applyAlignment="1">
      <alignment vertical="center" shrinkToFit="1"/>
    </xf>
    <xf numFmtId="0" fontId="127" fillId="0" borderId="21" xfId="0" applyFont="1" applyBorder="1" applyAlignment="1">
      <alignment vertical="center" shrinkToFit="1"/>
    </xf>
    <xf numFmtId="0" fontId="54" fillId="0" borderId="21" xfId="0" applyFont="1" applyBorder="1" applyAlignment="1">
      <alignment vertical="center" shrinkToFit="1"/>
    </xf>
    <xf numFmtId="37" fontId="94" fillId="0" borderId="121" xfId="0" applyNumberFormat="1" applyFont="1" applyBorder="1" applyAlignment="1">
      <alignment horizontal="right" vertical="center" shrinkToFit="1"/>
    </xf>
    <xf numFmtId="184" fontId="125" fillId="0" borderId="121" xfId="0" applyNumberFormat="1" applyFont="1" applyBorder="1" applyAlignment="1">
      <alignment horizontal="right" vertical="center"/>
    </xf>
    <xf numFmtId="49" fontId="94" fillId="25" borderId="0" xfId="0" applyNumberFormat="1" applyFont="1" applyFill="1" applyAlignment="1">
      <alignment horizontal="center" vertical="center" shrinkToFit="1"/>
    </xf>
    <xf numFmtId="181" fontId="131" fillId="0" borderId="111" xfId="49" applyNumberFormat="1" applyFont="1" applyBorder="1" applyAlignment="1">
      <alignment horizontal="right" vertical="center" shrinkToFit="1"/>
    </xf>
    <xf numFmtId="184" fontId="125" fillId="0" borderId="26" xfId="0" applyNumberFormat="1" applyFont="1" applyBorder="1" applyAlignment="1">
      <alignment horizontal="right" vertical="center"/>
    </xf>
    <xf numFmtId="184" fontId="125" fillId="0" borderId="74" xfId="0" applyNumberFormat="1" applyFont="1" applyBorder="1" applyAlignment="1">
      <alignment horizontal="right" vertical="center"/>
    </xf>
    <xf numFmtId="37" fontId="94" fillId="0" borderId="33" xfId="0" applyNumberFormat="1" applyFont="1" applyBorder="1" applyAlignment="1">
      <alignment horizontal="right" vertical="center" shrinkToFit="1"/>
    </xf>
    <xf numFmtId="181" fontId="131" fillId="0" borderId="124" xfId="49" applyNumberFormat="1" applyFont="1" applyBorder="1" applyAlignment="1">
      <alignment horizontal="right" vertical="center" shrinkToFit="1"/>
    </xf>
    <xf numFmtId="184" fontId="125" fillId="0" borderId="12" xfId="0" applyNumberFormat="1" applyFont="1" applyBorder="1" applyAlignment="1">
      <alignment horizontal="right" vertical="center"/>
    </xf>
    <xf numFmtId="184" fontId="54" fillId="0" borderId="12" xfId="0" applyNumberFormat="1" applyFont="1" applyBorder="1" applyAlignment="1">
      <alignment horizontal="right" vertical="center" shrinkToFit="1"/>
    </xf>
    <xf numFmtId="0" fontId="132" fillId="0" borderId="12" xfId="0" applyFont="1" applyBorder="1" applyAlignment="1">
      <alignment vertical="center"/>
    </xf>
    <xf numFmtId="0" fontId="132" fillId="0" borderId="13" xfId="0" applyFont="1" applyBorder="1" applyAlignment="1">
      <alignment vertical="center"/>
    </xf>
    <xf numFmtId="0" fontId="125" fillId="0" borderId="43" xfId="0" applyFont="1" applyBorder="1" applyAlignment="1">
      <alignment vertical="center"/>
    </xf>
    <xf numFmtId="0" fontId="132" fillId="0" borderId="116" xfId="0" applyFont="1" applyBorder="1" applyAlignment="1">
      <alignment vertical="center"/>
    </xf>
    <xf numFmtId="49" fontId="94" fillId="25" borderId="0" xfId="0" applyNumberFormat="1" applyFont="1" applyFill="1" applyAlignment="1">
      <alignment horizontal="center" vertical="center"/>
    </xf>
    <xf numFmtId="0" fontId="94" fillId="25" borderId="15" xfId="0" applyFont="1" applyFill="1" applyBorder="1" applyAlignment="1">
      <alignment horizontal="left" vertical="center"/>
    </xf>
    <xf numFmtId="0" fontId="133" fillId="0" borderId="16" xfId="0" applyFont="1" applyBorder="1" applyAlignment="1">
      <alignment horizontal="right" vertical="center"/>
    </xf>
    <xf numFmtId="184" fontId="94" fillId="25" borderId="35" xfId="0" applyNumberFormat="1" applyFont="1" applyFill="1" applyBorder="1" applyAlignment="1">
      <alignment horizontal="right" vertical="center" shrinkToFit="1"/>
    </xf>
    <xf numFmtId="0" fontId="132" fillId="0" borderId="38" xfId="0" applyFont="1" applyBorder="1" applyAlignment="1">
      <alignment vertical="center"/>
    </xf>
    <xf numFmtId="184" fontId="94" fillId="25" borderId="68" xfId="0" applyNumberFormat="1" applyFont="1" applyFill="1" applyBorder="1" applyAlignment="1">
      <alignment horizontal="right" vertical="center"/>
    </xf>
    <xf numFmtId="181" fontId="130" fillId="0" borderId="24" xfId="49" applyNumberFormat="1" applyFont="1" applyBorder="1" applyAlignment="1">
      <alignment horizontal="right" vertical="center" shrinkToFit="1"/>
    </xf>
    <xf numFmtId="0" fontId="125" fillId="0" borderId="117" xfId="0" applyFont="1" applyBorder="1" applyAlignment="1">
      <alignment vertical="center"/>
    </xf>
    <xf numFmtId="0" fontId="125" fillId="0" borderId="125" xfId="0" applyFont="1" applyBorder="1" applyAlignment="1">
      <alignment vertical="center"/>
    </xf>
    <xf numFmtId="3" fontId="125" fillId="0" borderId="16" xfId="0" applyNumberFormat="1" applyFont="1" applyBorder="1" applyAlignment="1">
      <alignment vertical="center"/>
    </xf>
    <xf numFmtId="49" fontId="94" fillId="25" borderId="75" xfId="0" applyNumberFormat="1" applyFont="1" applyFill="1" applyBorder="1" applyAlignment="1">
      <alignment horizontal="center" vertical="center"/>
    </xf>
    <xf numFmtId="0" fontId="94" fillId="25" borderId="21" xfId="0" applyFont="1" applyFill="1" applyBorder="1" applyAlignment="1">
      <alignment horizontal="left" vertical="center"/>
    </xf>
    <xf numFmtId="0" fontId="132" fillId="0" borderId="21" xfId="0" applyFont="1" applyBorder="1" applyAlignment="1">
      <alignment vertical="center"/>
    </xf>
    <xf numFmtId="184" fontId="94" fillId="25" borderId="53" xfId="0" applyNumberFormat="1" applyFont="1" applyFill="1" applyBorder="1" applyAlignment="1">
      <alignment horizontal="right" vertical="center"/>
    </xf>
    <xf numFmtId="0" fontId="125" fillId="0" borderId="36" xfId="0" applyFont="1" applyBorder="1" applyAlignment="1">
      <alignment vertical="center"/>
    </xf>
    <xf numFmtId="0" fontId="125" fillId="0" borderId="23" xfId="0" applyFont="1" applyBorder="1" applyAlignment="1">
      <alignment vertical="center"/>
    </xf>
    <xf numFmtId="49" fontId="94" fillId="25" borderId="26" xfId="0" applyNumberFormat="1" applyFont="1" applyFill="1" applyBorder="1" applyAlignment="1">
      <alignment horizontal="center" vertical="center"/>
    </xf>
    <xf numFmtId="0" fontId="94" fillId="25" borderId="25" xfId="0" applyFont="1" applyFill="1" applyBorder="1" applyAlignment="1">
      <alignment horizontal="left" vertical="center"/>
    </xf>
    <xf numFmtId="0" fontId="133" fillId="0" borderId="45" xfId="0" applyFont="1" applyBorder="1" applyAlignment="1">
      <alignment horizontal="right" vertical="center"/>
    </xf>
    <xf numFmtId="184" fontId="94" fillId="25" borderId="75" xfId="0" applyNumberFormat="1" applyFont="1" applyFill="1" applyBorder="1" applyAlignment="1">
      <alignment horizontal="right" vertical="center" shrinkToFit="1"/>
    </xf>
    <xf numFmtId="0" fontId="132" fillId="0" borderId="25" xfId="0" applyFont="1" applyBorder="1" applyAlignment="1">
      <alignment vertical="center"/>
    </xf>
    <xf numFmtId="184" fontId="94" fillId="25" borderId="70" xfId="0" applyNumberFormat="1" applyFont="1" applyFill="1" applyBorder="1" applyAlignment="1">
      <alignment horizontal="right" vertical="center"/>
    </xf>
    <xf numFmtId="3" fontId="125" fillId="0" borderId="26" xfId="0" applyNumberFormat="1" applyFont="1" applyBorder="1" applyAlignment="1">
      <alignment vertical="center"/>
    </xf>
    <xf numFmtId="49" fontId="94" fillId="25" borderId="65" xfId="0" applyNumberFormat="1" applyFont="1" applyFill="1" applyBorder="1" applyAlignment="1">
      <alignment horizontal="center" vertical="center"/>
    </xf>
    <xf numFmtId="0" fontId="94" fillId="25" borderId="32" xfId="0" applyFont="1" applyFill="1" applyBorder="1" applyAlignment="1">
      <alignment horizontal="center" vertical="center"/>
    </xf>
    <xf numFmtId="0" fontId="133" fillId="0" borderId="65" xfId="0" applyFont="1" applyBorder="1" applyAlignment="1">
      <alignment horizontal="right" vertical="center"/>
    </xf>
    <xf numFmtId="184" fontId="134" fillId="25" borderId="126" xfId="0" applyNumberFormat="1" applyFont="1" applyFill="1" applyBorder="1" applyAlignment="1">
      <alignment horizontal="right" vertical="center" shrinkToFit="1"/>
    </xf>
    <xf numFmtId="184" fontId="94" fillId="25" borderId="74" xfId="0" applyNumberFormat="1" applyFont="1" applyFill="1" applyBorder="1" applyAlignment="1">
      <alignment horizontal="right" vertical="center"/>
    </xf>
    <xf numFmtId="0" fontId="125" fillId="0" borderId="65" xfId="0" applyFont="1" applyBorder="1" applyAlignment="1">
      <alignment vertical="center"/>
    </xf>
    <xf numFmtId="0" fontId="125" fillId="0" borderId="34" xfId="0" applyFont="1" applyBorder="1" applyAlignment="1">
      <alignment vertical="center"/>
    </xf>
    <xf numFmtId="3" fontId="125" fillId="0" borderId="31" xfId="0" applyNumberFormat="1" applyFont="1" applyBorder="1" applyAlignment="1">
      <alignment vertical="center"/>
    </xf>
    <xf numFmtId="0" fontId="125" fillId="0" borderId="12" xfId="0" applyFont="1" applyBorder="1" applyAlignment="1">
      <alignment vertical="center"/>
    </xf>
    <xf numFmtId="0" fontId="125" fillId="0" borderId="13" xfId="0" applyFont="1" applyBorder="1" applyAlignment="1">
      <alignment vertical="center"/>
    </xf>
    <xf numFmtId="0" fontId="0" fillId="0" borderId="127" xfId="0" applyBorder="1" applyAlignment="1">
      <alignment vertical="center"/>
    </xf>
    <xf numFmtId="0" fontId="125" fillId="0" borderId="45" xfId="0" applyFont="1" applyBorder="1" applyAlignment="1">
      <alignment horizontal="center" vertical="center"/>
    </xf>
    <xf numFmtId="0" fontId="127" fillId="0" borderId="62" xfId="0" applyFont="1" applyBorder="1" applyAlignment="1">
      <alignment vertical="center"/>
    </xf>
    <xf numFmtId="0" fontId="125" fillId="0" borderId="0" xfId="0" applyFont="1" applyAlignment="1">
      <alignment vertical="center"/>
    </xf>
    <xf numFmtId="0" fontId="125" fillId="0" borderId="19" xfId="0" applyFont="1" applyBorder="1" applyAlignment="1">
      <alignment vertical="center"/>
    </xf>
    <xf numFmtId="3" fontId="125" fillId="0" borderId="45" xfId="0" applyNumberFormat="1" applyFont="1" applyBorder="1" applyAlignment="1">
      <alignment vertical="center"/>
    </xf>
    <xf numFmtId="0" fontId="132" fillId="0" borderId="127" xfId="0" applyFont="1" applyBorder="1" applyAlignment="1">
      <alignment vertical="center"/>
    </xf>
    <xf numFmtId="0" fontId="125" fillId="0" borderId="39" xfId="0" applyFont="1" applyBorder="1" applyAlignment="1">
      <alignment horizontal="center" vertical="center"/>
    </xf>
    <xf numFmtId="0" fontId="125" fillId="0" borderId="38" xfId="0" applyFont="1" applyBorder="1" applyAlignment="1">
      <alignment vertical="center"/>
    </xf>
    <xf numFmtId="0" fontId="125" fillId="0" borderId="39" xfId="0" applyFont="1" applyBorder="1" applyAlignment="1">
      <alignment vertical="center"/>
    </xf>
    <xf numFmtId="184" fontId="125" fillId="0" borderId="71" xfId="0" applyNumberFormat="1" applyFont="1" applyBorder="1" applyAlignment="1">
      <alignment vertical="center"/>
    </xf>
    <xf numFmtId="0" fontId="127" fillId="0" borderId="38" xfId="0" applyFont="1" applyBorder="1" applyAlignment="1">
      <alignment vertical="center"/>
    </xf>
    <xf numFmtId="184" fontId="125" fillId="0" borderId="68" xfId="0" applyNumberFormat="1" applyFont="1" applyBorder="1" applyAlignment="1">
      <alignment vertical="center"/>
    </xf>
    <xf numFmtId="0" fontId="125" fillId="0" borderId="21" xfId="0" applyFont="1" applyBorder="1" applyAlignment="1">
      <alignment vertical="center"/>
    </xf>
    <xf numFmtId="184" fontId="125" fillId="0" borderId="121" xfId="0" applyNumberFormat="1" applyFont="1" applyBorder="1" applyAlignment="1">
      <alignment vertical="center"/>
    </xf>
    <xf numFmtId="0" fontId="127" fillId="0" borderId="21" xfId="0" applyFont="1" applyBorder="1" applyAlignment="1">
      <alignment vertical="center"/>
    </xf>
    <xf numFmtId="184" fontId="125" fillId="0" borderId="53" xfId="0" applyNumberFormat="1" applyFont="1" applyBorder="1" applyAlignment="1">
      <alignment vertical="center"/>
    </xf>
    <xf numFmtId="0" fontId="126" fillId="0" borderId="33" xfId="0" applyFont="1" applyBorder="1" applyAlignment="1">
      <alignment vertical="center"/>
    </xf>
    <xf numFmtId="0" fontId="125" fillId="0" borderId="32" xfId="0" applyFont="1" applyBorder="1" applyAlignment="1">
      <alignment horizontal="center" vertical="center"/>
    </xf>
    <xf numFmtId="0" fontId="127" fillId="0" borderId="32" xfId="0" applyFont="1" applyBorder="1" applyAlignment="1">
      <alignment vertical="center"/>
    </xf>
    <xf numFmtId="184" fontId="125" fillId="0" borderId="74" xfId="0" applyNumberFormat="1" applyFont="1" applyBorder="1" applyAlignment="1">
      <alignment vertical="center"/>
    </xf>
    <xf numFmtId="3" fontId="125" fillId="0" borderId="65" xfId="0" applyNumberFormat="1" applyFont="1" applyBorder="1" applyAlignment="1">
      <alignment vertical="center"/>
    </xf>
    <xf numFmtId="0" fontId="135" fillId="0" borderId="0" xfId="0" applyFont="1" applyAlignment="1">
      <alignment horizontal="center"/>
    </xf>
    <xf numFmtId="0" fontId="135" fillId="0" borderId="0" xfId="0" applyFont="1"/>
    <xf numFmtId="0" fontId="125" fillId="0" borderId="0" xfId="0" applyFont="1"/>
    <xf numFmtId="3" fontId="33" fillId="25" borderId="11" xfId="0" applyNumberFormat="1" applyFont="1" applyFill="1" applyBorder="1" applyAlignment="1">
      <alignment vertical="center" shrinkToFit="1"/>
    </xf>
    <xf numFmtId="3" fontId="33" fillId="25" borderId="12" xfId="0" applyNumberFormat="1" applyFont="1" applyFill="1" applyBorder="1" applyAlignment="1">
      <alignment vertical="center" shrinkToFit="1"/>
    </xf>
    <xf numFmtId="0" fontId="25" fillId="25" borderId="92" xfId="0" applyFont="1" applyFill="1" applyBorder="1" applyAlignment="1">
      <alignment vertical="center" textRotation="255"/>
    </xf>
    <xf numFmtId="0" fontId="94" fillId="0" borderId="4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6" fillId="0" borderId="16" xfId="0" applyFont="1" applyBorder="1" applyAlignment="1">
      <alignment horizontal="right" vertical="center"/>
    </xf>
    <xf numFmtId="184" fontId="125" fillId="0" borderId="37" xfId="0" applyNumberFormat="1" applyFont="1" applyBorder="1" applyAlignment="1">
      <alignment vertical="top"/>
    </xf>
    <xf numFmtId="184" fontId="54" fillId="0" borderId="18" xfId="0" applyNumberFormat="1" applyFont="1" applyBorder="1" applyAlignment="1">
      <alignment vertical="top" shrinkToFit="1"/>
    </xf>
    <xf numFmtId="184" fontId="94" fillId="0" borderId="37" xfId="0" applyNumberFormat="1" applyFont="1" applyBorder="1" applyAlignment="1">
      <alignment vertical="top"/>
    </xf>
    <xf numFmtId="184" fontId="54" fillId="25" borderId="18" xfId="0" applyNumberFormat="1" applyFont="1" applyFill="1" applyBorder="1" applyAlignment="1">
      <alignment vertical="top" shrinkToFit="1"/>
    </xf>
    <xf numFmtId="184" fontId="125" fillId="0" borderId="37" xfId="0" applyNumberFormat="1" applyFont="1" applyBorder="1" applyAlignment="1">
      <alignment vertical="center"/>
    </xf>
    <xf numFmtId="0" fontId="54" fillId="0" borderId="21" xfId="0" applyFont="1" applyBorder="1" applyAlignment="1">
      <alignment horizontal="left" vertical="center"/>
    </xf>
    <xf numFmtId="184" fontId="125" fillId="0" borderId="53" xfId="0" applyNumberFormat="1" applyFont="1" applyBorder="1" applyAlignment="1">
      <alignment vertical="top"/>
    </xf>
    <xf numFmtId="184" fontId="54" fillId="0" borderId="24" xfId="0" applyNumberFormat="1" applyFont="1" applyBorder="1" applyAlignment="1">
      <alignment vertical="top" shrinkToFit="1"/>
    </xf>
    <xf numFmtId="184" fontId="94" fillId="0" borderId="53" xfId="0" applyNumberFormat="1" applyFont="1" applyBorder="1" applyAlignment="1">
      <alignment vertical="top"/>
    </xf>
    <xf numFmtId="184" fontId="54" fillId="25" borderId="24" xfId="0" applyNumberFormat="1" applyFont="1" applyFill="1" applyBorder="1" applyAlignment="1">
      <alignment vertical="top" shrinkToFit="1"/>
    </xf>
    <xf numFmtId="181" fontId="130" fillId="0" borderId="128" xfId="49" applyNumberFormat="1" applyFont="1" applyBorder="1" applyAlignment="1">
      <alignment horizontal="right" vertical="center"/>
    </xf>
    <xf numFmtId="49" fontId="94" fillId="25" borderId="53" xfId="0" applyNumberFormat="1" applyFont="1" applyFill="1" applyBorder="1" applyAlignment="1">
      <alignment horizontal="center" vertical="center"/>
    </xf>
    <xf numFmtId="0" fontId="54" fillId="25" borderId="21" xfId="0" applyFont="1" applyFill="1" applyBorder="1" applyAlignment="1">
      <alignment horizontal="center" vertical="center" shrinkToFit="1"/>
    </xf>
    <xf numFmtId="0" fontId="94" fillId="25" borderId="44" xfId="0" applyFont="1" applyFill="1" applyBorder="1" applyAlignment="1">
      <alignment horizontal="left" vertical="center"/>
    </xf>
    <xf numFmtId="0" fontId="95" fillId="25" borderId="75" xfId="0" applyFont="1" applyFill="1" applyBorder="1" applyAlignment="1">
      <alignment horizontal="center" vertical="center"/>
    </xf>
    <xf numFmtId="184" fontId="94" fillId="25" borderId="25" xfId="0" applyNumberFormat="1" applyFont="1" applyFill="1" applyBorder="1" applyAlignment="1">
      <alignment horizontal="right" vertical="center"/>
    </xf>
    <xf numFmtId="184" fontId="54" fillId="0" borderId="50" xfId="0" applyNumberFormat="1" applyFont="1" applyBorder="1" applyAlignment="1">
      <alignment vertical="top" shrinkToFit="1"/>
    </xf>
    <xf numFmtId="184" fontId="94" fillId="0" borderId="70" xfId="0" applyNumberFormat="1" applyFont="1" applyBorder="1" applyAlignment="1">
      <alignment vertical="top"/>
    </xf>
    <xf numFmtId="184" fontId="125" fillId="0" borderId="70" xfId="0" applyNumberFormat="1" applyFont="1" applyBorder="1" applyAlignment="1">
      <alignment vertical="top"/>
    </xf>
    <xf numFmtId="184" fontId="54" fillId="25" borderId="50" xfId="0" applyNumberFormat="1" applyFont="1" applyFill="1" applyBorder="1" applyAlignment="1">
      <alignment vertical="top" shrinkToFit="1"/>
    </xf>
    <xf numFmtId="184" fontId="125" fillId="0" borderId="70" xfId="0" applyNumberFormat="1" applyFont="1" applyBorder="1" applyAlignment="1">
      <alignment vertical="center"/>
    </xf>
    <xf numFmtId="184" fontId="127" fillId="0" borderId="129" xfId="0" applyNumberFormat="1" applyFont="1" applyBorder="1" applyAlignment="1">
      <alignment vertical="center"/>
    </xf>
    <xf numFmtId="3" fontId="125" fillId="0" borderId="114" xfId="0" applyNumberFormat="1" applyFont="1" applyBorder="1" applyAlignment="1">
      <alignment vertical="center"/>
    </xf>
    <xf numFmtId="49" fontId="94" fillId="25" borderId="37" xfId="0" applyNumberFormat="1" applyFont="1" applyFill="1" applyBorder="1" applyAlignment="1">
      <alignment horizontal="center" vertical="center"/>
    </xf>
    <xf numFmtId="184" fontId="125" fillId="0" borderId="68" xfId="0" applyNumberFormat="1" applyFont="1" applyBorder="1" applyAlignment="1">
      <alignment vertical="top"/>
    </xf>
    <xf numFmtId="184" fontId="54" fillId="0" borderId="49" xfId="0" applyNumberFormat="1" applyFont="1" applyBorder="1" applyAlignment="1">
      <alignment vertical="top" shrinkToFit="1"/>
    </xf>
    <xf numFmtId="184" fontId="94" fillId="0" borderId="68" xfId="0" applyNumberFormat="1" applyFont="1" applyBorder="1" applyAlignment="1">
      <alignment vertical="top"/>
    </xf>
    <xf numFmtId="184" fontId="94" fillId="25" borderId="44" xfId="0" applyNumberFormat="1" applyFont="1" applyFill="1" applyBorder="1" applyAlignment="1">
      <alignment horizontal="right" vertical="center" shrinkToFit="1"/>
    </xf>
    <xf numFmtId="0" fontId="94" fillId="25" borderId="21" xfId="0" applyFont="1" applyFill="1" applyBorder="1" applyAlignment="1">
      <alignment horizontal="center" vertical="center"/>
    </xf>
    <xf numFmtId="0" fontId="86" fillId="25" borderId="22" xfId="0" applyFont="1" applyFill="1" applyBorder="1" applyAlignment="1">
      <alignment horizontal="center" vertical="center"/>
    </xf>
    <xf numFmtId="181" fontId="131" fillId="0" borderId="24" xfId="49" applyNumberFormat="1" applyFont="1" applyBorder="1" applyAlignment="1">
      <alignment horizontal="right" vertical="center" shrinkToFit="1"/>
    </xf>
    <xf numFmtId="0" fontId="86" fillId="25" borderId="16" xfId="0" applyFont="1" applyFill="1" applyBorder="1" applyAlignment="1">
      <alignment horizontal="center" vertical="center"/>
    </xf>
    <xf numFmtId="184" fontId="54" fillId="25" borderId="24" xfId="0" applyNumberFormat="1" applyFont="1" applyFill="1" applyBorder="1" applyAlignment="1">
      <alignment horizontal="right" vertical="center" shrinkToFit="1"/>
    </xf>
    <xf numFmtId="49" fontId="94" fillId="25" borderId="37" xfId="0" applyNumberFormat="1" applyFont="1" applyFill="1" applyBorder="1" applyAlignment="1">
      <alignment horizontal="right" vertical="center" shrinkToFit="1"/>
    </xf>
    <xf numFmtId="0" fontId="95" fillId="25" borderId="16" xfId="0" applyFont="1" applyFill="1" applyBorder="1" applyAlignment="1">
      <alignment horizontal="center" vertical="center"/>
    </xf>
    <xf numFmtId="184" fontId="94" fillId="0" borderId="53" xfId="0" applyNumberFormat="1" applyFont="1" applyBorder="1" applyAlignment="1">
      <alignment horizontal="right" vertical="center"/>
    </xf>
    <xf numFmtId="49" fontId="94" fillId="25" borderId="53" xfId="0" applyNumberFormat="1" applyFont="1" applyFill="1" applyBorder="1" applyAlignment="1">
      <alignment horizontal="right" vertical="center"/>
    </xf>
    <xf numFmtId="0" fontId="95" fillId="25" borderId="36" xfId="0" applyFont="1" applyFill="1" applyBorder="1" applyAlignment="1">
      <alignment horizontal="center" vertical="center"/>
    </xf>
    <xf numFmtId="184" fontId="94" fillId="0" borderId="21" xfId="0" applyNumberFormat="1" applyFont="1" applyBorder="1" applyAlignment="1">
      <alignment horizontal="right" vertical="center"/>
    </xf>
    <xf numFmtId="184" fontId="94" fillId="25" borderId="21" xfId="0" applyNumberFormat="1" applyFont="1" applyFill="1" applyBorder="1" applyAlignment="1">
      <alignment horizontal="right" vertical="center"/>
    </xf>
    <xf numFmtId="49" fontId="94" fillId="25" borderId="70" xfId="0" applyNumberFormat="1" applyFont="1" applyFill="1" applyBorder="1" applyAlignment="1">
      <alignment horizontal="center" vertical="center"/>
    </xf>
    <xf numFmtId="184" fontId="94" fillId="25" borderId="21" xfId="0" applyNumberFormat="1" applyFont="1" applyFill="1" applyBorder="1" applyAlignment="1">
      <alignment vertical="center"/>
    </xf>
    <xf numFmtId="184" fontId="54" fillId="25" borderId="121" xfId="0" applyNumberFormat="1" applyFont="1" applyFill="1" applyBorder="1" applyAlignment="1">
      <alignment horizontal="right" vertical="center" shrinkToFit="1"/>
    </xf>
    <xf numFmtId="49" fontId="94" fillId="25" borderId="70" xfId="0" applyNumberFormat="1" applyFont="1" applyFill="1" applyBorder="1" applyAlignment="1">
      <alignment horizontal="center" vertical="center" shrinkToFit="1"/>
    </xf>
    <xf numFmtId="0" fontId="94" fillId="25" borderId="25" xfId="0" applyFont="1" applyFill="1" applyBorder="1" applyAlignment="1">
      <alignment vertical="center"/>
    </xf>
    <xf numFmtId="0" fontId="86" fillId="0" borderId="191" xfId="0" applyFont="1" applyBorder="1" applyAlignment="1">
      <alignment horizontal="right" vertical="center"/>
    </xf>
    <xf numFmtId="49" fontId="94" fillId="25" borderId="11" xfId="0" applyNumberFormat="1" applyFont="1" applyFill="1" applyBorder="1" applyAlignment="1">
      <alignment horizontal="center" vertical="center" shrinkToFit="1"/>
    </xf>
    <xf numFmtId="0" fontId="94" fillId="25" borderId="12" xfId="0" applyFont="1" applyFill="1" applyBorder="1" applyAlignment="1">
      <alignment vertical="center"/>
    </xf>
    <xf numFmtId="0" fontId="86" fillId="0" borderId="12" xfId="0" applyFont="1" applyBorder="1" applyAlignment="1">
      <alignment horizontal="right" vertical="center"/>
    </xf>
    <xf numFmtId="3" fontId="94" fillId="25" borderId="12" xfId="0" applyNumberFormat="1" applyFont="1" applyFill="1" applyBorder="1" applyAlignment="1">
      <alignment horizontal="right" vertical="center" shrinkToFit="1"/>
    </xf>
    <xf numFmtId="184" fontId="125" fillId="0" borderId="12" xfId="0" applyNumberFormat="1" applyFont="1" applyBorder="1" applyAlignment="1">
      <alignment vertical="top"/>
    </xf>
    <xf numFmtId="184" fontId="54" fillId="0" borderId="12" xfId="0" applyNumberFormat="1" applyFont="1" applyBorder="1" applyAlignment="1">
      <alignment vertical="top" shrinkToFit="1"/>
    </xf>
    <xf numFmtId="184" fontId="94" fillId="0" borderId="12" xfId="0" applyNumberFormat="1" applyFont="1" applyBorder="1" applyAlignment="1">
      <alignment vertical="top"/>
    </xf>
    <xf numFmtId="184" fontId="33" fillId="28" borderId="12" xfId="0" applyNumberFormat="1" applyFont="1" applyFill="1" applyBorder="1" applyAlignment="1">
      <alignment horizontal="right" shrinkToFit="1"/>
    </xf>
    <xf numFmtId="184" fontId="136" fillId="28" borderId="12" xfId="0" applyNumberFormat="1" applyFont="1" applyFill="1" applyBorder="1"/>
    <xf numFmtId="184" fontId="33" fillId="28" borderId="12" xfId="0" applyNumberFormat="1" applyFont="1" applyFill="1" applyBorder="1" applyAlignment="1">
      <alignment vertical="top" shrinkToFit="1"/>
    </xf>
    <xf numFmtId="184" fontId="136" fillId="28" borderId="12" xfId="0" applyNumberFormat="1" applyFont="1" applyFill="1" applyBorder="1" applyAlignment="1">
      <alignment vertical="top"/>
    </xf>
    <xf numFmtId="0" fontId="136" fillId="28" borderId="12" xfId="0" applyFont="1" applyFill="1" applyBorder="1" applyAlignment="1">
      <alignment vertical="top"/>
    </xf>
    <xf numFmtId="3" fontId="136" fillId="28" borderId="12" xfId="0" applyNumberFormat="1" applyFont="1" applyFill="1" applyBorder="1" applyAlignment="1">
      <alignment vertical="center"/>
    </xf>
    <xf numFmtId="184" fontId="137" fillId="28" borderId="127" xfId="0" applyNumberFormat="1" applyFont="1" applyFill="1" applyBorder="1" applyAlignment="1">
      <alignment vertical="center"/>
    </xf>
    <xf numFmtId="49" fontId="94" fillId="25" borderId="114" xfId="0" applyNumberFormat="1" applyFont="1" applyFill="1" applyBorder="1" applyAlignment="1">
      <alignment horizontal="center" vertical="center" shrinkToFit="1"/>
    </xf>
    <xf numFmtId="0" fontId="94" fillId="25" borderId="42" xfId="0" applyFont="1" applyFill="1" applyBorder="1" applyAlignment="1">
      <alignment vertical="center"/>
    </xf>
    <xf numFmtId="0" fontId="86" fillId="0" borderId="192" xfId="0" applyFont="1" applyBorder="1" applyAlignment="1">
      <alignment horizontal="right" vertical="center"/>
    </xf>
    <xf numFmtId="3" fontId="94" fillId="25" borderId="42" xfId="0" applyNumberFormat="1" applyFont="1" applyFill="1" applyBorder="1" applyAlignment="1">
      <alignment horizontal="center" vertical="center" shrinkToFit="1"/>
    </xf>
    <xf numFmtId="3" fontId="94" fillId="25" borderId="43" xfId="0" applyNumberFormat="1" applyFont="1" applyFill="1" applyBorder="1" applyAlignment="1">
      <alignment horizontal="center" vertical="center" shrinkToFit="1"/>
    </xf>
    <xf numFmtId="3" fontId="94" fillId="25" borderId="116" xfId="0" applyNumberFormat="1" applyFont="1" applyFill="1" applyBorder="1" applyAlignment="1">
      <alignment horizontal="center" vertical="center" shrinkToFit="1"/>
    </xf>
    <xf numFmtId="49" fontId="94" fillId="25" borderId="37" xfId="0" applyNumberFormat="1" applyFont="1" applyFill="1" applyBorder="1" applyAlignment="1">
      <alignment horizontal="center" vertical="center" shrinkToFit="1"/>
    </xf>
    <xf numFmtId="184" fontId="125" fillId="0" borderId="71" xfId="0" applyNumberFormat="1" applyFont="1" applyBorder="1" applyAlignment="1">
      <alignment vertical="top"/>
    </xf>
    <xf numFmtId="181" fontId="130" fillId="0" borderId="35" xfId="49" applyNumberFormat="1" applyFont="1" applyBorder="1" applyAlignment="1">
      <alignment horizontal="right" vertical="center" shrinkToFit="1"/>
    </xf>
    <xf numFmtId="181" fontId="130" fillId="0" borderId="118" xfId="49" applyNumberFormat="1" applyFont="1" applyBorder="1" applyAlignment="1">
      <alignment horizontal="right" vertical="center" shrinkToFit="1"/>
    </xf>
    <xf numFmtId="49" fontId="94" fillId="25" borderId="53" xfId="0" applyNumberFormat="1" applyFont="1" applyFill="1" applyBorder="1" applyAlignment="1">
      <alignment horizontal="center" vertical="center" shrinkToFit="1"/>
    </xf>
    <xf numFmtId="0" fontId="94" fillId="28" borderId="21" xfId="0" applyFont="1" applyFill="1" applyBorder="1" applyAlignment="1">
      <alignment horizontal="left" vertical="center"/>
    </xf>
    <xf numFmtId="0" fontId="94" fillId="28" borderId="22" xfId="0" applyFont="1" applyFill="1" applyBorder="1" applyAlignment="1">
      <alignment horizontal="right" vertical="center"/>
    </xf>
    <xf numFmtId="184" fontId="125" fillId="0" borderId="121" xfId="0" applyNumberFormat="1" applyFont="1" applyBorder="1" applyAlignment="1">
      <alignment vertical="top"/>
    </xf>
    <xf numFmtId="181" fontId="130" fillId="0" borderId="128" xfId="49" applyNumberFormat="1" applyFont="1" applyBorder="1" applyAlignment="1">
      <alignment horizontal="right" vertical="center" shrinkToFit="1"/>
    </xf>
    <xf numFmtId="0" fontId="94" fillId="28" borderId="16" xfId="0" applyFont="1" applyFill="1" applyBorder="1" applyAlignment="1">
      <alignment horizontal="left" vertical="center" shrinkToFit="1"/>
    </xf>
    <xf numFmtId="0" fontId="94" fillId="0" borderId="21" xfId="0" applyFont="1" applyBorder="1" applyAlignment="1">
      <alignment vertical="center"/>
    </xf>
    <xf numFmtId="0" fontId="94" fillId="25" borderId="22" xfId="0" applyFont="1" applyFill="1" applyBorder="1" applyAlignment="1">
      <alignment horizontal="left" vertical="center" shrinkToFit="1"/>
    </xf>
    <xf numFmtId="3" fontId="94" fillId="25" borderId="22" xfId="0" applyNumberFormat="1" applyFont="1" applyFill="1" applyBorder="1" applyAlignment="1">
      <alignment horizontal="right" vertical="center" shrinkToFit="1"/>
    </xf>
    <xf numFmtId="3" fontId="94" fillId="25" borderId="21" xfId="0" applyNumberFormat="1" applyFont="1" applyFill="1" applyBorder="1" applyAlignment="1">
      <alignment horizontal="right" vertical="center" shrinkToFit="1"/>
    </xf>
    <xf numFmtId="184" fontId="125" fillId="0" borderId="21" xfId="0" applyNumberFormat="1" applyFont="1" applyBorder="1" applyAlignment="1">
      <alignment vertical="top"/>
    </xf>
    <xf numFmtId="184" fontId="94" fillId="25" borderId="24" xfId="0" applyNumberFormat="1" applyFont="1" applyFill="1" applyBorder="1" applyAlignment="1">
      <alignment horizontal="right" vertical="center" shrinkToFit="1"/>
    </xf>
    <xf numFmtId="184" fontId="94" fillId="0" borderId="22" xfId="0" applyNumberFormat="1" applyFont="1" applyBorder="1" applyAlignment="1">
      <alignment vertical="top"/>
    </xf>
    <xf numFmtId="184" fontId="94" fillId="0" borderId="121" xfId="0" applyNumberFormat="1" applyFont="1" applyBorder="1" applyAlignment="1">
      <alignment vertical="top" shrinkToFit="1"/>
    </xf>
    <xf numFmtId="184" fontId="125" fillId="0" borderId="22" xfId="0" applyNumberFormat="1" applyFont="1" applyBorder="1" applyAlignment="1">
      <alignment vertical="top"/>
    </xf>
    <xf numFmtId="184" fontId="125" fillId="0" borderId="24" xfId="0" applyNumberFormat="1" applyFont="1" applyBorder="1" applyAlignment="1">
      <alignment vertical="top"/>
    </xf>
    <xf numFmtId="49" fontId="125" fillId="0" borderId="53" xfId="0" applyNumberFormat="1" applyFont="1" applyBorder="1" applyAlignment="1">
      <alignment horizontal="center" vertical="top"/>
    </xf>
    <xf numFmtId="184" fontId="94" fillId="25" borderId="121" xfId="0" applyNumberFormat="1" applyFont="1" applyFill="1" applyBorder="1" applyAlignment="1">
      <alignment horizontal="center" vertical="top" shrinkToFit="1"/>
    </xf>
    <xf numFmtId="184" fontId="125" fillId="0" borderId="22" xfId="0" applyNumberFormat="1" applyFont="1" applyBorder="1" applyAlignment="1">
      <alignment vertical="center"/>
    </xf>
    <xf numFmtId="49" fontId="94" fillId="25" borderId="52" xfId="0" applyNumberFormat="1" applyFont="1" applyFill="1" applyBorder="1" applyAlignment="1">
      <alignment horizontal="center" vertical="center"/>
    </xf>
    <xf numFmtId="0" fontId="94" fillId="25" borderId="26" xfId="0" applyFont="1" applyFill="1" applyBorder="1" applyAlignment="1">
      <alignment horizontal="left" vertical="center" shrinkToFit="1"/>
    </xf>
    <xf numFmtId="184" fontId="94" fillId="0" borderId="25" xfId="0" applyNumberFormat="1" applyFont="1" applyBorder="1" applyAlignment="1">
      <alignment vertical="top" shrinkToFit="1"/>
    </xf>
    <xf numFmtId="184" fontId="94" fillId="0" borderId="126" xfId="0" applyNumberFormat="1" applyFont="1" applyBorder="1" applyAlignment="1">
      <alignment vertical="top"/>
    </xf>
    <xf numFmtId="184" fontId="54" fillId="0" borderId="111" xfId="0" applyNumberFormat="1" applyFont="1" applyBorder="1" applyAlignment="1">
      <alignment vertical="top" shrinkToFit="1"/>
    </xf>
    <xf numFmtId="184" fontId="125" fillId="0" borderId="74" xfId="0" applyNumberFormat="1" applyFont="1" applyBorder="1" applyAlignment="1">
      <alignment vertical="top"/>
    </xf>
    <xf numFmtId="184" fontId="94" fillId="0" borderId="126" xfId="0" applyNumberFormat="1" applyFont="1" applyBorder="1" applyAlignment="1">
      <alignment vertical="top" shrinkToFit="1"/>
    </xf>
    <xf numFmtId="184" fontId="125" fillId="0" borderId="26" xfId="0" applyNumberFormat="1" applyFont="1" applyBorder="1" applyAlignment="1">
      <alignment vertical="top"/>
    </xf>
    <xf numFmtId="0" fontId="125" fillId="0" borderId="70" xfId="0" applyFont="1" applyBorder="1" applyAlignment="1">
      <alignment vertical="top"/>
    </xf>
    <xf numFmtId="184" fontId="94" fillId="25" borderId="126" xfId="0" applyNumberFormat="1" applyFont="1" applyFill="1" applyBorder="1" applyAlignment="1">
      <alignment vertical="top" shrinkToFit="1"/>
    </xf>
    <xf numFmtId="184" fontId="125" fillId="0" borderId="26" xfId="0" applyNumberFormat="1" applyFont="1" applyBorder="1" applyAlignment="1">
      <alignment vertical="center"/>
    </xf>
    <xf numFmtId="0" fontId="54" fillId="25" borderId="25" xfId="0" applyFont="1" applyFill="1" applyBorder="1" applyAlignment="1">
      <alignment horizontal="left" vertical="center"/>
    </xf>
    <xf numFmtId="184" fontId="125" fillId="0" borderId="20" xfId="0" applyNumberFormat="1" applyFont="1" applyBorder="1" applyAlignment="1">
      <alignment vertical="top"/>
    </xf>
    <xf numFmtId="184" fontId="54" fillId="25" borderId="125" xfId="0" applyNumberFormat="1" applyFont="1" applyFill="1" applyBorder="1" applyAlignment="1">
      <alignment vertical="top" shrinkToFit="1"/>
    </xf>
    <xf numFmtId="184" fontId="125" fillId="0" borderId="40" xfId="0" applyNumberFormat="1" applyFont="1" applyBorder="1" applyAlignment="1">
      <alignment vertical="top"/>
    </xf>
    <xf numFmtId="184" fontId="54" fillId="25" borderId="36" xfId="0" applyNumberFormat="1" applyFont="1" applyFill="1" applyBorder="1" applyAlignment="1">
      <alignment vertical="top" shrinkToFit="1"/>
    </xf>
    <xf numFmtId="181" fontId="130" fillId="0" borderId="130" xfId="49" applyNumberFormat="1" applyFont="1" applyBorder="1" applyAlignment="1">
      <alignment horizontal="right" vertical="center" shrinkToFit="1"/>
    </xf>
    <xf numFmtId="184" fontId="54" fillId="25" borderId="23" xfId="0" applyNumberFormat="1" applyFont="1" applyFill="1" applyBorder="1" applyAlignment="1">
      <alignment vertical="top" shrinkToFit="1"/>
    </xf>
    <xf numFmtId="181" fontId="130" fillId="0" borderId="119" xfId="49" applyNumberFormat="1" applyFont="1" applyBorder="1" applyAlignment="1">
      <alignment horizontal="right" vertical="center" shrinkToFit="1"/>
    </xf>
    <xf numFmtId="0" fontId="54" fillId="25" borderId="21" xfId="0" applyFont="1" applyFill="1" applyBorder="1" applyAlignment="1">
      <alignment vertical="center"/>
    </xf>
    <xf numFmtId="49" fontId="94" fillId="25" borderId="16" xfId="0" applyNumberFormat="1" applyFont="1" applyFill="1" applyBorder="1" applyAlignment="1">
      <alignment horizontal="center" vertical="center"/>
    </xf>
    <xf numFmtId="184" fontId="125" fillId="0" borderId="20" xfId="0" applyNumberFormat="1" applyFont="1" applyBorder="1" applyAlignment="1">
      <alignment vertical="center"/>
    </xf>
    <xf numFmtId="49" fontId="94" fillId="25" borderId="45" xfId="0" applyNumberFormat="1" applyFont="1" applyFill="1" applyBorder="1" applyAlignment="1">
      <alignment horizontal="center" vertical="center"/>
    </xf>
    <xf numFmtId="0" fontId="95" fillId="0" borderId="191" xfId="0" applyFont="1" applyBorder="1" applyAlignment="1">
      <alignment horizontal="right" vertical="center"/>
    </xf>
    <xf numFmtId="184" fontId="127" fillId="0" borderId="119" xfId="0" applyNumberFormat="1" applyFont="1" applyBorder="1" applyAlignment="1">
      <alignment vertical="center"/>
    </xf>
    <xf numFmtId="184" fontId="127" fillId="0" borderId="27" xfId="0" applyNumberFormat="1" applyFont="1" applyBorder="1" applyAlignment="1">
      <alignment vertical="center"/>
    </xf>
    <xf numFmtId="184" fontId="54" fillId="0" borderId="23" xfId="0" applyNumberFormat="1" applyFont="1" applyBorder="1" applyAlignment="1">
      <alignment vertical="top" shrinkToFit="1"/>
    </xf>
    <xf numFmtId="49" fontId="94" fillId="25" borderId="22" xfId="0" applyNumberFormat="1" applyFont="1" applyFill="1" applyBorder="1" applyAlignment="1">
      <alignment horizontal="center" vertical="center"/>
    </xf>
    <xf numFmtId="0" fontId="94" fillId="25" borderId="21" xfId="0" applyFont="1" applyFill="1" applyBorder="1" applyAlignment="1">
      <alignment horizontal="right" vertical="center"/>
    </xf>
    <xf numFmtId="0" fontId="95" fillId="25" borderId="26" xfId="0" applyFont="1" applyFill="1" applyBorder="1" applyAlignment="1">
      <alignment horizontal="center" vertical="center" shrinkToFit="1"/>
    </xf>
    <xf numFmtId="184" fontId="54" fillId="0" borderId="21" xfId="0" applyNumberFormat="1" applyFont="1" applyBorder="1" applyAlignment="1">
      <alignment vertical="top" shrinkToFit="1"/>
    </xf>
    <xf numFmtId="184" fontId="125" fillId="0" borderId="36" xfId="0" applyNumberFormat="1" applyFont="1" applyBorder="1" applyAlignment="1">
      <alignment vertical="top"/>
    </xf>
    <xf numFmtId="0" fontId="86" fillId="0" borderId="22" xfId="0" applyFont="1" applyBorder="1" applyAlignment="1">
      <alignment horizontal="right" vertical="center"/>
    </xf>
    <xf numFmtId="184" fontId="54" fillId="25" borderId="50" xfId="0" applyNumberFormat="1" applyFont="1" applyFill="1" applyBorder="1" applyAlignment="1">
      <alignment horizontal="right" vertical="center" shrinkToFit="1"/>
    </xf>
    <xf numFmtId="0" fontId="27" fillId="0" borderId="21" xfId="0" applyFont="1" applyBorder="1" applyAlignment="1">
      <alignment horizontal="left" vertical="center"/>
    </xf>
    <xf numFmtId="181" fontId="130" fillId="0" borderId="18" xfId="49" applyNumberFormat="1" applyFont="1" applyBorder="1" applyAlignment="1">
      <alignment horizontal="right" vertical="center"/>
    </xf>
    <xf numFmtId="49" fontId="94" fillId="0" borderId="22" xfId="0" applyNumberFormat="1" applyFont="1" applyBorder="1" applyAlignment="1">
      <alignment horizontal="center" vertical="center"/>
    </xf>
    <xf numFmtId="0" fontId="95" fillId="25" borderId="22" xfId="0" applyFont="1" applyFill="1" applyBorder="1" applyAlignment="1">
      <alignment horizontal="right" vertical="center" shrinkToFit="1"/>
    </xf>
    <xf numFmtId="184" fontId="127" fillId="0" borderId="23" xfId="0" applyNumberFormat="1" applyFont="1" applyBorder="1" applyAlignment="1">
      <alignment vertical="center"/>
    </xf>
    <xf numFmtId="184" fontId="54" fillId="26" borderId="23" xfId="0" applyNumberFormat="1" applyFont="1" applyFill="1" applyBorder="1" applyAlignment="1">
      <alignment horizontal="right" vertical="center" shrinkToFit="1"/>
    </xf>
    <xf numFmtId="184" fontId="125" fillId="0" borderId="36" xfId="0" applyNumberFormat="1" applyFont="1" applyBorder="1"/>
    <xf numFmtId="184" fontId="127" fillId="0" borderId="23" xfId="0" applyNumberFormat="1" applyFont="1" applyBorder="1"/>
    <xf numFmtId="49" fontId="94" fillId="0" borderId="26" xfId="0" applyNumberFormat="1" applyFont="1" applyBorder="1" applyAlignment="1">
      <alignment horizontal="center" vertical="center"/>
    </xf>
    <xf numFmtId="0" fontId="125" fillId="0" borderId="21" xfId="0" applyFont="1" applyBorder="1" applyAlignment="1">
      <alignment horizontal="left" vertical="center"/>
    </xf>
    <xf numFmtId="0" fontId="95" fillId="25" borderId="26" xfId="0" applyFont="1" applyFill="1" applyBorder="1" applyAlignment="1">
      <alignment horizontal="right" vertical="center" shrinkToFit="1"/>
    </xf>
    <xf numFmtId="49" fontId="94" fillId="25" borderId="26" xfId="0" applyNumberFormat="1" applyFont="1" applyFill="1" applyBorder="1" applyAlignment="1">
      <alignment horizontal="center" vertical="center" shrinkToFit="1"/>
    </xf>
    <xf numFmtId="0" fontId="94" fillId="0" borderId="21" xfId="0" applyFont="1" applyBorder="1" applyAlignment="1">
      <alignment horizontal="center" vertical="center"/>
    </xf>
    <xf numFmtId="0" fontId="95" fillId="0" borderId="190" xfId="0" applyFont="1" applyBorder="1" applyAlignment="1">
      <alignment vertical="center"/>
    </xf>
    <xf numFmtId="184" fontId="54" fillId="25" borderId="27" xfId="0" applyNumberFormat="1" applyFont="1" applyFill="1" applyBorder="1" applyAlignment="1">
      <alignment horizontal="right" vertical="center" shrinkToFit="1"/>
    </xf>
    <xf numFmtId="184" fontId="125" fillId="0" borderId="70" xfId="0" applyNumberFormat="1" applyFont="1" applyBorder="1" applyAlignment="1">
      <alignment vertical="top" shrinkToFit="1"/>
    </xf>
    <xf numFmtId="184" fontId="125" fillId="0" borderId="28" xfId="0" applyNumberFormat="1" applyFont="1" applyBorder="1" applyAlignment="1">
      <alignment vertical="top"/>
    </xf>
    <xf numFmtId="184" fontId="54" fillId="0" borderId="27" xfId="0" applyNumberFormat="1" applyFont="1" applyBorder="1" applyAlignment="1">
      <alignment vertical="top" shrinkToFit="1"/>
    </xf>
    <xf numFmtId="184" fontId="125" fillId="0" borderId="75" xfId="0" applyNumberFormat="1" applyFont="1" applyBorder="1" applyAlignment="1">
      <alignment vertical="top"/>
    </xf>
    <xf numFmtId="0" fontId="94" fillId="25" borderId="25" xfId="0" applyFont="1" applyFill="1" applyBorder="1" applyAlignment="1">
      <alignment horizontal="center" vertical="center"/>
    </xf>
    <xf numFmtId="0" fontId="99" fillId="25" borderId="26" xfId="0" applyFont="1" applyFill="1" applyBorder="1" applyAlignment="1">
      <alignment horizontal="center" vertical="center" shrinkToFit="1"/>
    </xf>
    <xf numFmtId="184" fontId="54" fillId="0" borderId="111" xfId="0" applyNumberFormat="1" applyFont="1" applyBorder="1" applyAlignment="1">
      <alignment horizontal="right" vertical="center" shrinkToFit="1"/>
    </xf>
    <xf numFmtId="184" fontId="94" fillId="0" borderId="33" xfId="0" applyNumberFormat="1" applyFont="1" applyBorder="1" applyAlignment="1">
      <alignment horizontal="right" vertical="center"/>
    </xf>
    <xf numFmtId="184" fontId="125" fillId="0" borderId="33" xfId="0" applyNumberFormat="1" applyFont="1" applyBorder="1" applyAlignment="1">
      <alignment horizontal="right" vertical="center"/>
    </xf>
    <xf numFmtId="184" fontId="125" fillId="0" borderId="31" xfId="0" applyNumberFormat="1" applyFont="1" applyBorder="1" applyAlignment="1">
      <alignment vertical="center"/>
    </xf>
    <xf numFmtId="184" fontId="54" fillId="26" borderId="34" xfId="0" applyNumberFormat="1" applyFont="1" applyFill="1" applyBorder="1" applyAlignment="1">
      <alignment horizontal="right" vertical="center" shrinkToFit="1"/>
    </xf>
    <xf numFmtId="184" fontId="125" fillId="0" borderId="65" xfId="0" applyNumberFormat="1" applyFont="1" applyBorder="1"/>
    <xf numFmtId="184" fontId="127" fillId="0" borderId="34" xfId="0" applyNumberFormat="1" applyFont="1" applyBorder="1"/>
    <xf numFmtId="184" fontId="125" fillId="0" borderId="33" xfId="0" applyNumberFormat="1" applyFont="1" applyBorder="1" applyAlignment="1">
      <alignment vertical="center"/>
    </xf>
    <xf numFmtId="184" fontId="127" fillId="0" borderId="124" xfId="0" applyNumberFormat="1" applyFont="1" applyBorder="1" applyAlignment="1">
      <alignment vertical="center"/>
    </xf>
    <xf numFmtId="0" fontId="54" fillId="25" borderId="15" xfId="0" applyFont="1" applyFill="1" applyBorder="1" applyAlignment="1">
      <alignment horizontal="left" vertical="center" shrinkToFit="1"/>
    </xf>
    <xf numFmtId="0" fontId="86" fillId="25" borderId="16" xfId="0" applyFont="1" applyFill="1" applyBorder="1" applyAlignment="1">
      <alignment horizontal="right" vertical="center" shrinkToFit="1"/>
    </xf>
    <xf numFmtId="184" fontId="54" fillId="25" borderId="49" xfId="0" applyNumberFormat="1" applyFont="1" applyFill="1" applyBorder="1" applyAlignment="1">
      <alignment horizontal="right" vertical="center" shrinkToFit="1"/>
    </xf>
    <xf numFmtId="184" fontId="54" fillId="25" borderId="49" xfId="0" applyNumberFormat="1" applyFont="1" applyFill="1" applyBorder="1" applyAlignment="1">
      <alignment vertical="top" shrinkToFit="1"/>
    </xf>
    <xf numFmtId="184" fontId="125" fillId="27" borderId="68" xfId="0" applyNumberFormat="1" applyFont="1" applyFill="1" applyBorder="1" applyAlignment="1">
      <alignment vertical="top"/>
    </xf>
    <xf numFmtId="0" fontId="86" fillId="25" borderId="22" xfId="0" applyFont="1" applyFill="1" applyBorder="1" applyAlignment="1">
      <alignment horizontal="right" vertical="center" shrinkToFit="1"/>
    </xf>
    <xf numFmtId="184" fontId="54" fillId="25" borderId="51" xfId="0" applyNumberFormat="1" applyFont="1" applyFill="1" applyBorder="1" applyAlignment="1">
      <alignment horizontal="right" vertical="center" shrinkToFit="1"/>
    </xf>
    <xf numFmtId="184" fontId="125" fillId="27" borderId="53" xfId="0" applyNumberFormat="1" applyFont="1" applyFill="1" applyBorder="1" applyAlignment="1">
      <alignment vertical="top"/>
    </xf>
    <xf numFmtId="0" fontId="86" fillId="25" borderId="22" xfId="0" applyFont="1" applyFill="1" applyBorder="1" applyAlignment="1">
      <alignment horizontal="left" vertical="center" shrinkToFit="1"/>
    </xf>
    <xf numFmtId="0" fontId="94" fillId="25" borderId="21" xfId="0" applyFont="1" applyFill="1" applyBorder="1" applyAlignment="1">
      <alignment vertical="center"/>
    </xf>
    <xf numFmtId="0" fontId="86" fillId="0" borderId="190" xfId="0" applyFont="1" applyBorder="1" applyAlignment="1">
      <alignment horizontal="right" vertical="center"/>
    </xf>
    <xf numFmtId="184" fontId="132" fillId="0" borderId="119" xfId="0" applyNumberFormat="1" applyFont="1" applyBorder="1" applyAlignment="1">
      <alignment vertical="center"/>
    </xf>
    <xf numFmtId="184" fontId="132" fillId="0" borderId="129" xfId="0" applyNumberFormat="1" applyFont="1" applyBorder="1" applyAlignment="1">
      <alignment vertical="center"/>
    </xf>
    <xf numFmtId="49" fontId="94" fillId="25" borderId="68" xfId="0" applyNumberFormat="1" applyFont="1" applyFill="1" applyBorder="1" applyAlignment="1">
      <alignment horizontal="center" vertical="center"/>
    </xf>
    <xf numFmtId="0" fontId="54" fillId="25" borderId="38" xfId="0" applyFont="1" applyFill="1" applyBorder="1" applyAlignment="1">
      <alignment horizontal="left" vertical="center" shrinkToFit="1"/>
    </xf>
    <xf numFmtId="184" fontId="54" fillId="25" borderId="71" xfId="0" applyNumberFormat="1" applyFont="1" applyFill="1" applyBorder="1" applyAlignment="1">
      <alignment horizontal="right" vertical="center" shrinkToFit="1"/>
    </xf>
    <xf numFmtId="0" fontId="54" fillId="25" borderId="38" xfId="0" applyFont="1" applyFill="1" applyBorder="1" applyAlignment="1">
      <alignment vertical="center"/>
    </xf>
    <xf numFmtId="0" fontId="54" fillId="0" borderId="21" xfId="0" applyFont="1" applyBorder="1" applyAlignment="1">
      <alignment vertical="center"/>
    </xf>
    <xf numFmtId="0" fontId="54" fillId="25" borderId="15" xfId="0" applyFont="1" applyFill="1" applyBorder="1" applyAlignment="1">
      <alignment vertical="center"/>
    </xf>
    <xf numFmtId="0" fontId="54" fillId="25" borderId="15" xfId="0" applyFont="1" applyFill="1" applyBorder="1" applyAlignment="1">
      <alignment horizontal="left" vertical="center"/>
    </xf>
    <xf numFmtId="0" fontId="54" fillId="25" borderId="25" xfId="0" applyFont="1" applyFill="1" applyBorder="1" applyAlignment="1">
      <alignment horizontal="center" vertical="center"/>
    </xf>
    <xf numFmtId="0" fontId="86" fillId="25" borderId="26" xfId="0" applyFont="1" applyFill="1" applyBorder="1" applyAlignment="1">
      <alignment horizontal="left" vertical="center"/>
    </xf>
    <xf numFmtId="0" fontId="95" fillId="0" borderId="22" xfId="0" applyFont="1" applyBorder="1" applyAlignment="1">
      <alignment horizontal="right" vertical="center"/>
    </xf>
    <xf numFmtId="0" fontId="94" fillId="25" borderId="25" xfId="0" applyFont="1" applyFill="1" applyBorder="1" applyAlignment="1">
      <alignment horizontal="right" vertical="center"/>
    </xf>
    <xf numFmtId="184" fontId="125" fillId="0" borderId="22" xfId="0" applyNumberFormat="1" applyFont="1" applyBorder="1"/>
    <xf numFmtId="184" fontId="127" fillId="0" borderId="24" xfId="0" applyNumberFormat="1" applyFont="1" applyBorder="1"/>
    <xf numFmtId="0" fontId="94" fillId="0" borderId="21" xfId="0" applyFont="1" applyBorder="1" applyAlignment="1">
      <alignment horizontal="left" vertical="center"/>
    </xf>
    <xf numFmtId="0" fontId="94" fillId="0" borderId="25" xfId="0" applyFont="1" applyBorder="1" applyAlignment="1">
      <alignment horizontal="center" vertical="center"/>
    </xf>
    <xf numFmtId="0" fontId="95" fillId="0" borderId="26" xfId="0" applyFont="1" applyBorder="1" applyAlignment="1">
      <alignment vertical="center"/>
    </xf>
    <xf numFmtId="184" fontId="54" fillId="26" borderId="111" xfId="0" applyNumberFormat="1" applyFont="1" applyFill="1" applyBorder="1" applyAlignment="1">
      <alignment horizontal="right" vertical="center" shrinkToFit="1"/>
    </xf>
    <xf numFmtId="184" fontId="125" fillId="0" borderId="33" xfId="0" applyNumberFormat="1" applyFont="1" applyBorder="1"/>
    <xf numFmtId="184" fontId="127" fillId="0" borderId="111" xfId="0" applyNumberFormat="1" applyFont="1" applyBorder="1"/>
    <xf numFmtId="184" fontId="132" fillId="0" borderId="124" xfId="0" applyNumberFormat="1" applyFont="1" applyBorder="1" applyAlignment="1">
      <alignment vertical="center"/>
    </xf>
    <xf numFmtId="0" fontId="4" fillId="25" borderId="13" xfId="0" applyFont="1" applyFill="1" applyBorder="1" applyAlignment="1">
      <alignment horizontal="center" vertical="center"/>
    </xf>
    <xf numFmtId="49" fontId="125" fillId="0" borderId="67" xfId="0" applyNumberFormat="1" applyFont="1" applyBorder="1" applyAlignment="1">
      <alignment horizontal="center" vertical="center" shrinkToFit="1"/>
    </xf>
    <xf numFmtId="184" fontId="54" fillId="0" borderId="38" xfId="0" applyNumberFormat="1" applyFont="1" applyBorder="1" applyAlignment="1">
      <alignment vertical="top" shrinkToFit="1"/>
    </xf>
    <xf numFmtId="184" fontId="125" fillId="0" borderId="39" xfId="0" applyNumberFormat="1" applyFont="1" applyBorder="1" applyAlignment="1">
      <alignment vertical="top"/>
    </xf>
    <xf numFmtId="184" fontId="125" fillId="0" borderId="117" xfId="0" applyNumberFormat="1" applyFont="1" applyBorder="1" applyAlignment="1">
      <alignment vertical="top"/>
    </xf>
    <xf numFmtId="184" fontId="54" fillId="0" borderId="125" xfId="0" applyNumberFormat="1" applyFont="1" applyBorder="1" applyAlignment="1">
      <alignment vertical="top" shrinkToFit="1"/>
    </xf>
    <xf numFmtId="0" fontId="86" fillId="25" borderId="22" xfId="0" applyFont="1" applyFill="1" applyBorder="1" applyAlignment="1">
      <alignment horizontal="right" vertical="center"/>
    </xf>
    <xf numFmtId="184" fontId="54" fillId="26" borderId="24" xfId="0" applyNumberFormat="1" applyFont="1" applyFill="1" applyBorder="1" applyAlignment="1">
      <alignment horizontal="right" vertical="center" shrinkToFit="1"/>
    </xf>
    <xf numFmtId="0" fontId="86" fillId="25" borderId="26" xfId="0" applyFont="1" applyFill="1" applyBorder="1" applyAlignment="1">
      <alignment horizontal="center" vertical="center"/>
    </xf>
    <xf numFmtId="49" fontId="125" fillId="0" borderId="70" xfId="0" applyNumberFormat="1" applyFont="1" applyBorder="1" applyAlignment="1">
      <alignment horizontal="center" vertical="center" shrinkToFit="1"/>
    </xf>
    <xf numFmtId="0" fontId="54" fillId="25" borderId="21" xfId="0" applyFont="1" applyFill="1" applyBorder="1" applyAlignment="1">
      <alignment horizontal="left" vertical="center"/>
    </xf>
    <xf numFmtId="49" fontId="94" fillId="25" borderId="74" xfId="0" applyNumberFormat="1" applyFont="1" applyFill="1" applyBorder="1" applyAlignment="1">
      <alignment horizontal="center" vertical="center" shrinkToFit="1"/>
    </xf>
    <xf numFmtId="0" fontId="94" fillId="25" borderId="32" xfId="0" applyFont="1" applyFill="1" applyBorder="1" applyAlignment="1">
      <alignment vertical="center"/>
    </xf>
    <xf numFmtId="0" fontId="86" fillId="0" borderId="193" xfId="0" applyFont="1" applyBorder="1" applyAlignment="1">
      <alignment horizontal="right" vertical="center"/>
    </xf>
    <xf numFmtId="184" fontId="125" fillId="0" borderId="31" xfId="0" applyNumberFormat="1" applyFont="1" applyBorder="1" applyAlignment="1">
      <alignment vertical="top"/>
    </xf>
    <xf numFmtId="184" fontId="54" fillId="0" borderId="34" xfId="0" applyNumberFormat="1" applyFont="1" applyBorder="1" applyAlignment="1">
      <alignment vertical="top" shrinkToFit="1"/>
    </xf>
    <xf numFmtId="0" fontId="86" fillId="25" borderId="16" xfId="0" applyFont="1" applyFill="1" applyBorder="1" applyAlignment="1">
      <alignment horizontal="right" vertical="center"/>
    </xf>
    <xf numFmtId="184" fontId="125" fillId="0" borderId="14" xfId="0" applyNumberFormat="1" applyFont="1" applyBorder="1" applyAlignment="1">
      <alignment vertical="top"/>
    </xf>
    <xf numFmtId="184" fontId="54" fillId="25" borderId="17" xfId="0" applyNumberFormat="1" applyFont="1" applyFill="1" applyBorder="1" applyAlignment="1">
      <alignment vertical="top" shrinkToFit="1"/>
    </xf>
    <xf numFmtId="0" fontId="86" fillId="25" borderId="26" xfId="0" applyFont="1" applyFill="1" applyBorder="1" applyAlignment="1">
      <alignment horizontal="right" vertical="center"/>
    </xf>
    <xf numFmtId="0" fontId="54" fillId="25" borderId="25" xfId="0" applyFont="1" applyFill="1" applyBorder="1" applyAlignment="1">
      <alignment horizontal="right" vertical="center"/>
    </xf>
    <xf numFmtId="184" fontId="54" fillId="25" borderId="27" xfId="0" applyNumberFormat="1" applyFont="1" applyFill="1" applyBorder="1" applyAlignment="1">
      <alignment vertical="top" shrinkToFit="1"/>
    </xf>
    <xf numFmtId="0" fontId="54" fillId="25" borderId="38" xfId="0" applyFont="1" applyFill="1" applyBorder="1" applyAlignment="1">
      <alignment horizontal="left" vertical="center"/>
    </xf>
    <xf numFmtId="0" fontId="86" fillId="25" borderId="39" xfId="0" applyFont="1" applyFill="1" applyBorder="1" applyAlignment="1">
      <alignment horizontal="right" vertical="center"/>
    </xf>
    <xf numFmtId="0" fontId="54" fillId="25" borderId="21" xfId="0" applyFont="1" applyFill="1" applyBorder="1" applyAlignment="1">
      <alignment horizontal="center" vertical="center"/>
    </xf>
    <xf numFmtId="184" fontId="54" fillId="25" borderId="34" xfId="0" applyNumberFormat="1" applyFont="1" applyFill="1" applyBorder="1" applyAlignment="1">
      <alignment vertical="top" shrinkToFit="1"/>
    </xf>
    <xf numFmtId="14" fontId="125" fillId="0" borderId="0" xfId="0" applyNumberFormat="1" applyFont="1" applyAlignment="1">
      <alignment vertical="center"/>
    </xf>
    <xf numFmtId="0" fontId="54" fillId="25" borderId="15" xfId="0" applyFont="1" applyFill="1" applyBorder="1" applyAlignment="1">
      <alignment vertical="center" shrinkToFit="1"/>
    </xf>
    <xf numFmtId="184" fontId="125" fillId="0" borderId="40" xfId="0" applyNumberFormat="1" applyFont="1" applyBorder="1" applyAlignment="1">
      <alignment vertical="center"/>
    </xf>
    <xf numFmtId="49" fontId="4" fillId="25" borderId="26" xfId="0" applyNumberFormat="1" applyFont="1" applyFill="1" applyBorder="1" applyAlignment="1">
      <alignment horizontal="right" vertical="center" shrinkToFit="1"/>
    </xf>
    <xf numFmtId="184" fontId="54" fillId="25" borderId="18" xfId="0" applyNumberFormat="1" applyFont="1" applyFill="1" applyBorder="1" applyAlignment="1">
      <alignment horizontal="right" vertical="center" shrinkToFit="1"/>
    </xf>
    <xf numFmtId="0" fontId="54" fillId="25" borderId="25" xfId="0" applyFont="1" applyFill="1" applyBorder="1" applyAlignment="1">
      <alignment vertical="center"/>
    </xf>
    <xf numFmtId="49" fontId="94" fillId="25" borderId="68" xfId="0" applyNumberFormat="1" applyFont="1" applyFill="1" applyBorder="1" applyAlignment="1">
      <alignment horizontal="center" vertical="center" shrinkToFit="1"/>
    </xf>
    <xf numFmtId="181" fontId="130" fillId="0" borderId="130" xfId="49" applyNumberFormat="1" applyFont="1" applyBorder="1" applyAlignment="1">
      <alignment horizontal="right" vertical="center"/>
    </xf>
    <xf numFmtId="49" fontId="4" fillId="25" borderId="22" xfId="0" applyNumberFormat="1" applyFont="1" applyFill="1" applyBorder="1" applyAlignment="1">
      <alignment horizontal="right" vertical="center" shrinkToFit="1"/>
    </xf>
    <xf numFmtId="184" fontId="125" fillId="0" borderId="16" xfId="0" applyNumberFormat="1" applyFont="1" applyBorder="1" applyAlignment="1">
      <alignment vertical="center"/>
    </xf>
    <xf numFmtId="49" fontId="94" fillId="25" borderId="36" xfId="0" applyNumberFormat="1" applyFont="1" applyFill="1" applyBorder="1" applyAlignment="1">
      <alignment horizontal="center" vertical="center" shrinkToFit="1"/>
    </xf>
    <xf numFmtId="184" fontId="127" fillId="0" borderId="22" xfId="0" applyNumberFormat="1" applyFont="1" applyBorder="1" applyAlignment="1">
      <alignment vertical="top"/>
    </xf>
    <xf numFmtId="0" fontId="99" fillId="25" borderId="22" xfId="0" applyFont="1" applyFill="1" applyBorder="1" applyAlignment="1">
      <alignment horizontal="left" vertical="center" shrinkToFit="1"/>
    </xf>
    <xf numFmtId="0" fontId="99" fillId="25" borderId="26" xfId="0" applyFont="1" applyFill="1" applyBorder="1" applyAlignment="1">
      <alignment horizontal="left" vertical="center" shrinkToFit="1"/>
    </xf>
    <xf numFmtId="0" fontId="95" fillId="0" borderId="191" xfId="0" applyFont="1" applyBorder="1" applyAlignment="1">
      <alignment vertical="center"/>
    </xf>
    <xf numFmtId="49" fontId="94" fillId="25" borderId="117" xfId="0" applyNumberFormat="1" applyFont="1" applyFill="1" applyBorder="1" applyAlignment="1">
      <alignment horizontal="center" vertical="center" shrinkToFit="1"/>
    </xf>
    <xf numFmtId="49" fontId="125" fillId="0" borderId="53" xfId="0" applyNumberFormat="1" applyFont="1" applyBorder="1" applyAlignment="1">
      <alignment horizontal="center" vertical="center" shrinkToFit="1"/>
    </xf>
    <xf numFmtId="0" fontId="99" fillId="25" borderId="22" xfId="0" applyFont="1" applyFill="1" applyBorder="1" applyAlignment="1">
      <alignment horizontal="right" vertical="center" shrinkToFit="1"/>
    </xf>
    <xf numFmtId="49" fontId="94" fillId="0" borderId="16" xfId="0" applyNumberFormat="1" applyFont="1" applyBorder="1" applyAlignment="1">
      <alignment horizontal="center" vertical="center"/>
    </xf>
    <xf numFmtId="49" fontId="125" fillId="0" borderId="22" xfId="0" applyNumberFormat="1" applyFont="1" applyBorder="1" applyAlignment="1">
      <alignment horizontal="center" vertical="center"/>
    </xf>
    <xf numFmtId="49" fontId="125" fillId="0" borderId="26" xfId="0" applyNumberFormat="1" applyFont="1" applyBorder="1" applyAlignment="1">
      <alignment vertical="center" shrinkToFit="1"/>
    </xf>
    <xf numFmtId="184" fontId="125" fillId="0" borderId="52" xfId="0" applyNumberFormat="1" applyFont="1" applyBorder="1" applyAlignment="1">
      <alignment vertical="top"/>
    </xf>
    <xf numFmtId="184" fontId="54" fillId="0" borderId="51" xfId="0" applyNumberFormat="1" applyFont="1" applyBorder="1" applyAlignment="1">
      <alignment vertical="top" shrinkToFit="1"/>
    </xf>
    <xf numFmtId="49" fontId="125" fillId="0" borderId="26" xfId="0" applyNumberFormat="1" applyFont="1" applyBorder="1" applyAlignment="1">
      <alignment horizontal="center" vertical="center" shrinkToFit="1"/>
    </xf>
    <xf numFmtId="0" fontId="86" fillId="25" borderId="39" xfId="0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94" fillId="0" borderId="46" xfId="0" applyFont="1" applyBorder="1" applyAlignment="1">
      <alignment vertical="center" shrinkToFit="1"/>
    </xf>
    <xf numFmtId="0" fontId="125" fillId="0" borderId="47" xfId="0" applyFont="1" applyBorder="1" applyAlignment="1">
      <alignment vertical="center"/>
    </xf>
    <xf numFmtId="0" fontId="125" fillId="0" borderId="46" xfId="0" applyFont="1" applyBorder="1" applyAlignment="1">
      <alignment vertical="center"/>
    </xf>
    <xf numFmtId="0" fontId="94" fillId="25" borderId="15" xfId="0" applyFont="1" applyFill="1" applyBorder="1" applyAlignment="1">
      <alignment vertical="center"/>
    </xf>
    <xf numFmtId="0" fontId="125" fillId="0" borderId="40" xfId="0" applyFont="1" applyBorder="1" applyAlignment="1">
      <alignment vertical="top"/>
    </xf>
    <xf numFmtId="3" fontId="125" fillId="0" borderId="68" xfId="0" applyNumberFormat="1" applyFont="1" applyBorder="1" applyAlignment="1">
      <alignment vertical="center"/>
    </xf>
    <xf numFmtId="0" fontId="125" fillId="0" borderId="20" xfId="0" applyFont="1" applyBorder="1" applyAlignment="1">
      <alignment vertical="top"/>
    </xf>
    <xf numFmtId="3" fontId="125" fillId="0" borderId="53" xfId="0" applyNumberFormat="1" applyFont="1" applyBorder="1" applyAlignment="1">
      <alignment vertical="center"/>
    </xf>
    <xf numFmtId="181" fontId="130" fillId="0" borderId="24" xfId="49" applyNumberFormat="1" applyFont="1" applyBorder="1" applyAlignment="1">
      <alignment horizontal="right" vertical="top"/>
    </xf>
    <xf numFmtId="184" fontId="54" fillId="0" borderId="51" xfId="0" applyNumberFormat="1" applyFont="1" applyBorder="1" applyAlignment="1">
      <alignment horizontal="right" vertical="center" shrinkToFit="1"/>
    </xf>
    <xf numFmtId="0" fontId="125" fillId="0" borderId="28" xfId="0" applyFont="1" applyBorder="1" applyAlignment="1">
      <alignment vertical="top"/>
    </xf>
    <xf numFmtId="49" fontId="94" fillId="25" borderId="11" xfId="0" applyNumberFormat="1" applyFont="1" applyFill="1" applyBorder="1" applyAlignment="1">
      <alignment vertical="center" shrinkToFit="1"/>
    </xf>
    <xf numFmtId="49" fontId="94" fillId="25" borderId="42" xfId="0" applyNumberFormat="1" applyFont="1" applyFill="1" applyBorder="1" applyAlignment="1">
      <alignment vertical="center" shrinkToFit="1"/>
    </xf>
    <xf numFmtId="49" fontId="94" fillId="25" borderId="12" xfId="0" applyNumberFormat="1" applyFont="1" applyFill="1" applyBorder="1" applyAlignment="1">
      <alignment vertical="center" shrinkToFit="1"/>
    </xf>
    <xf numFmtId="184" fontId="94" fillId="0" borderId="114" xfId="0" applyNumberFormat="1" applyFont="1" applyBorder="1" applyAlignment="1">
      <alignment vertical="top"/>
    </xf>
    <xf numFmtId="184" fontId="54" fillId="0" borderId="62" xfId="0" applyNumberFormat="1" applyFont="1" applyBorder="1" applyAlignment="1">
      <alignment vertical="top" shrinkToFit="1"/>
    </xf>
    <xf numFmtId="184" fontId="125" fillId="0" borderId="114" xfId="0" applyNumberFormat="1" applyFont="1" applyBorder="1" applyAlignment="1">
      <alignment vertical="top"/>
    </xf>
    <xf numFmtId="184" fontId="125" fillId="0" borderId="62" xfId="0" applyNumberFormat="1" applyFont="1" applyBorder="1" applyAlignment="1">
      <alignment vertical="top"/>
    </xf>
    <xf numFmtId="0" fontId="125" fillId="0" borderId="11" xfId="0" applyFont="1" applyBorder="1" applyAlignment="1">
      <alignment vertical="top"/>
    </xf>
    <xf numFmtId="184" fontId="54" fillId="0" borderId="13" xfId="0" applyNumberFormat="1" applyFont="1" applyBorder="1" applyAlignment="1">
      <alignment vertical="top" shrinkToFit="1"/>
    </xf>
    <xf numFmtId="3" fontId="0" fillId="0" borderId="116" xfId="0" applyNumberFormat="1" applyBorder="1" applyAlignment="1">
      <alignment vertical="center"/>
    </xf>
    <xf numFmtId="49" fontId="125" fillId="0" borderId="68" xfId="0" applyNumberFormat="1" applyFont="1" applyBorder="1" applyAlignment="1">
      <alignment horizontal="center" vertical="center" shrinkToFit="1"/>
    </xf>
    <xf numFmtId="0" fontId="94" fillId="0" borderId="38" xfId="0" applyFont="1" applyBorder="1" applyAlignment="1">
      <alignment horizontal="left" vertical="center"/>
    </xf>
    <xf numFmtId="0" fontId="99" fillId="25" borderId="39" xfId="0" applyFont="1" applyFill="1" applyBorder="1" applyAlignment="1">
      <alignment horizontal="right" vertical="center" shrinkToFit="1"/>
    </xf>
    <xf numFmtId="0" fontId="127" fillId="0" borderId="125" xfId="0" applyFont="1" applyBorder="1" applyAlignment="1">
      <alignment vertical="center"/>
    </xf>
    <xf numFmtId="0" fontId="125" fillId="0" borderId="117" xfId="0" applyFont="1" applyBorder="1" applyAlignment="1">
      <alignment vertical="top"/>
    </xf>
    <xf numFmtId="0" fontId="127" fillId="0" borderId="23" xfId="0" applyFont="1" applyBorder="1" applyAlignment="1">
      <alignment vertical="center"/>
    </xf>
    <xf numFmtId="0" fontId="125" fillId="0" borderId="36" xfId="0" applyFont="1" applyBorder="1" applyAlignment="1">
      <alignment vertical="top"/>
    </xf>
    <xf numFmtId="0" fontId="125" fillId="0" borderId="36" xfId="0" applyFont="1" applyBorder="1"/>
    <xf numFmtId="0" fontId="94" fillId="0" borderId="25" xfId="0" applyFont="1" applyBorder="1" applyAlignment="1">
      <alignment horizontal="left" vertical="center"/>
    </xf>
    <xf numFmtId="0" fontId="87" fillId="25" borderId="26" xfId="0" applyFont="1" applyFill="1" applyBorder="1" applyAlignment="1">
      <alignment horizontal="center" vertical="center" shrinkToFit="1"/>
    </xf>
    <xf numFmtId="184" fontId="125" fillId="0" borderId="50" xfId="0" applyNumberFormat="1" applyFont="1" applyBorder="1" applyAlignment="1">
      <alignment vertical="top"/>
    </xf>
    <xf numFmtId="0" fontId="125" fillId="0" borderId="75" xfId="0" applyFont="1" applyBorder="1"/>
    <xf numFmtId="184" fontId="127" fillId="0" borderId="27" xfId="0" applyNumberFormat="1" applyFont="1" applyBorder="1"/>
    <xf numFmtId="3" fontId="132" fillId="0" borderId="129" xfId="0" applyNumberFormat="1" applyFont="1" applyBorder="1" applyAlignment="1">
      <alignment vertical="center"/>
    </xf>
    <xf numFmtId="49" fontId="94" fillId="25" borderId="42" xfId="0" applyNumberFormat="1" applyFont="1" applyFill="1" applyBorder="1" applyAlignment="1">
      <alignment horizontal="left" vertical="center"/>
    </xf>
    <xf numFmtId="49" fontId="94" fillId="25" borderId="43" xfId="0" applyNumberFormat="1" applyFont="1" applyFill="1" applyBorder="1" applyAlignment="1">
      <alignment vertical="center" shrinkToFit="1"/>
    </xf>
    <xf numFmtId="184" fontId="54" fillId="0" borderId="62" xfId="0" applyNumberFormat="1" applyFont="1" applyBorder="1" applyAlignment="1">
      <alignment horizontal="right" vertical="center"/>
    </xf>
    <xf numFmtId="184" fontId="125" fillId="0" borderId="43" xfId="0" applyNumberFormat="1" applyFont="1" applyBorder="1" applyAlignment="1">
      <alignment horizontal="right" vertical="center"/>
    </xf>
    <xf numFmtId="184" fontId="125" fillId="0" borderId="114" xfId="0" applyNumberFormat="1" applyFont="1" applyBorder="1" applyAlignment="1">
      <alignment horizontal="right" vertical="center"/>
    </xf>
    <xf numFmtId="184" fontId="125" fillId="0" borderId="11" xfId="0" applyNumberFormat="1" applyFont="1" applyBorder="1" applyAlignment="1">
      <alignment horizontal="right" vertical="center"/>
    </xf>
    <xf numFmtId="184" fontId="54" fillId="0" borderId="13" xfId="0" applyNumberFormat="1" applyFont="1" applyBorder="1" applyAlignment="1">
      <alignment horizontal="right" vertical="center"/>
    </xf>
    <xf numFmtId="3" fontId="125" fillId="0" borderId="43" xfId="0" applyNumberFormat="1" applyFont="1" applyBorder="1" applyAlignment="1">
      <alignment vertical="center"/>
    </xf>
    <xf numFmtId="3" fontId="132" fillId="0" borderId="116" xfId="0" applyNumberFormat="1" applyFont="1" applyBorder="1" applyAlignment="1">
      <alignment vertical="center"/>
    </xf>
    <xf numFmtId="0" fontId="94" fillId="0" borderId="15" xfId="0" applyFont="1" applyBorder="1" applyAlignment="1">
      <alignment vertical="center"/>
    </xf>
    <xf numFmtId="0" fontId="99" fillId="25" borderId="16" xfId="0" applyFont="1" applyFill="1" applyBorder="1" applyAlignment="1">
      <alignment horizontal="center" vertical="center" shrinkToFit="1"/>
    </xf>
    <xf numFmtId="181" fontId="130" fillId="0" borderId="49" xfId="49" applyNumberFormat="1" applyFont="1" applyBorder="1" applyAlignment="1">
      <alignment horizontal="right" vertical="center" shrinkToFit="1"/>
    </xf>
    <xf numFmtId="184" fontId="94" fillId="0" borderId="16" xfId="0" applyNumberFormat="1" applyFont="1" applyBorder="1" applyAlignment="1">
      <alignment horizontal="right" vertical="center"/>
    </xf>
    <xf numFmtId="184" fontId="54" fillId="0" borderId="18" xfId="0" applyNumberFormat="1" applyFont="1" applyBorder="1" applyAlignment="1">
      <alignment horizontal="right" vertical="center" shrinkToFit="1"/>
    </xf>
    <xf numFmtId="184" fontId="125" fillId="0" borderId="16" xfId="0" applyNumberFormat="1" applyFont="1" applyBorder="1" applyAlignment="1">
      <alignment horizontal="right" vertical="center"/>
    </xf>
    <xf numFmtId="184" fontId="125" fillId="0" borderId="37" xfId="0" applyNumberFormat="1" applyFont="1" applyBorder="1" applyAlignment="1">
      <alignment horizontal="right" vertical="center"/>
    </xf>
    <xf numFmtId="0" fontId="125" fillId="0" borderId="40" xfId="0" applyFont="1" applyBorder="1" applyAlignment="1">
      <alignment vertical="center"/>
    </xf>
    <xf numFmtId="184" fontId="54" fillId="0" borderId="125" xfId="0" applyNumberFormat="1" applyFont="1" applyBorder="1" applyAlignment="1">
      <alignment horizontal="right" vertical="center" shrinkToFit="1"/>
    </xf>
    <xf numFmtId="181" fontId="130" fillId="0" borderId="18" xfId="49" applyNumberFormat="1" applyFont="1" applyBorder="1" applyAlignment="1">
      <alignment horizontal="right" vertical="center" shrinkToFit="1"/>
    </xf>
    <xf numFmtId="0" fontId="125" fillId="0" borderId="20" xfId="0" applyFont="1" applyBorder="1" applyAlignment="1">
      <alignment vertical="center"/>
    </xf>
    <xf numFmtId="0" fontId="94" fillId="0" borderId="25" xfId="0" applyFont="1" applyBorder="1" applyAlignment="1">
      <alignment vertical="center"/>
    </xf>
    <xf numFmtId="184" fontId="125" fillId="0" borderId="45" xfId="0" applyNumberFormat="1" applyFont="1" applyBorder="1" applyAlignment="1">
      <alignment vertical="top"/>
    </xf>
    <xf numFmtId="37" fontId="125" fillId="0" borderId="131" xfId="0" applyNumberFormat="1" applyFont="1" applyBorder="1" applyAlignment="1">
      <alignment vertical="center" shrinkToFit="1"/>
    </xf>
    <xf numFmtId="0" fontId="127" fillId="0" borderId="27" xfId="0" applyFont="1" applyBorder="1" applyAlignment="1">
      <alignment vertical="center"/>
    </xf>
    <xf numFmtId="0" fontId="125" fillId="0" borderId="65" xfId="0" applyFont="1" applyBorder="1"/>
    <xf numFmtId="3" fontId="125" fillId="0" borderId="33" xfId="0" applyNumberFormat="1" applyFont="1" applyBorder="1" applyAlignment="1">
      <alignment vertical="center"/>
    </xf>
    <xf numFmtId="3" fontId="132" fillId="0" borderId="124" xfId="0" applyNumberFormat="1" applyFont="1" applyBorder="1" applyAlignment="1">
      <alignment vertical="center"/>
    </xf>
    <xf numFmtId="0" fontId="54" fillId="25" borderId="22" xfId="0" applyFont="1" applyFill="1" applyBorder="1" applyAlignment="1">
      <alignment vertical="center"/>
    </xf>
    <xf numFmtId="0" fontId="54" fillId="25" borderId="32" xfId="0" applyFont="1" applyFill="1" applyBorder="1" applyAlignment="1">
      <alignment vertical="center"/>
    </xf>
    <xf numFmtId="0" fontId="99" fillId="25" borderId="33" xfId="0" applyFont="1" applyFill="1" applyBorder="1" applyAlignment="1">
      <alignment horizontal="center" vertical="center" shrinkToFit="1"/>
    </xf>
    <xf numFmtId="184" fontId="54" fillId="0" borderId="34" xfId="0" applyNumberFormat="1" applyFont="1" applyBorder="1" applyAlignment="1">
      <alignment horizontal="right" vertical="center" shrinkToFit="1"/>
    </xf>
    <xf numFmtId="0" fontId="39" fillId="0" borderId="21" xfId="0" applyFont="1" applyBorder="1" applyAlignment="1">
      <alignment vertical="center"/>
    </xf>
    <xf numFmtId="3" fontId="125" fillId="0" borderId="74" xfId="0" applyNumberFormat="1" applyFont="1" applyBorder="1" applyAlignment="1">
      <alignment vertical="center"/>
    </xf>
    <xf numFmtId="184" fontId="54" fillId="25" borderId="129" xfId="0" applyNumberFormat="1" applyFont="1" applyFill="1" applyBorder="1" applyAlignment="1">
      <alignment horizontal="right" vertical="center" shrinkToFit="1"/>
    </xf>
    <xf numFmtId="0" fontId="54" fillId="0" borderId="38" xfId="0" applyFont="1" applyBorder="1" applyAlignment="1">
      <alignment horizontal="left" vertical="center"/>
    </xf>
    <xf numFmtId="0" fontId="125" fillId="0" borderId="190" xfId="0" applyFont="1" applyBorder="1" applyAlignment="1">
      <alignment horizontal="right" vertical="center"/>
    </xf>
    <xf numFmtId="0" fontId="54" fillId="0" borderId="21" xfId="0" applyFont="1" applyBorder="1" applyAlignment="1">
      <alignment horizontal="center" vertical="center"/>
    </xf>
    <xf numFmtId="3" fontId="0" fillId="0" borderId="129" xfId="0" applyNumberFormat="1" applyBorder="1" applyAlignment="1">
      <alignment vertical="center"/>
    </xf>
    <xf numFmtId="184" fontId="138" fillId="0" borderId="27" xfId="0" applyNumberFormat="1" applyFont="1" applyBorder="1" applyAlignment="1">
      <alignment vertical="center"/>
    </xf>
    <xf numFmtId="0" fontId="138" fillId="0" borderId="27" xfId="0" applyFont="1" applyBorder="1" applyAlignment="1">
      <alignment vertical="center"/>
    </xf>
    <xf numFmtId="0" fontId="125" fillId="0" borderId="12" xfId="0" applyFont="1" applyBorder="1" applyAlignment="1">
      <alignment vertical="top"/>
    </xf>
    <xf numFmtId="184" fontId="0" fillId="0" borderId="116" xfId="0" applyNumberFormat="1" applyBorder="1" applyAlignment="1">
      <alignment vertical="center"/>
    </xf>
    <xf numFmtId="0" fontId="94" fillId="25" borderId="35" xfId="0" applyFont="1" applyFill="1" applyBorder="1" applyAlignment="1">
      <alignment vertical="center"/>
    </xf>
    <xf numFmtId="37" fontId="125" fillId="0" borderId="123" xfId="0" applyNumberFormat="1" applyFont="1" applyBorder="1" applyAlignment="1">
      <alignment vertical="center"/>
    </xf>
    <xf numFmtId="184" fontId="125" fillId="0" borderId="16" xfId="0" applyNumberFormat="1" applyFont="1" applyBorder="1" applyAlignment="1">
      <alignment vertical="top"/>
    </xf>
    <xf numFmtId="0" fontId="125" fillId="0" borderId="35" xfId="0" applyFont="1" applyBorder="1" applyAlignment="1">
      <alignment vertical="top"/>
    </xf>
    <xf numFmtId="184" fontId="54" fillId="0" borderId="17" xfId="0" applyNumberFormat="1" applyFont="1" applyBorder="1" applyAlignment="1">
      <alignment vertical="top" shrinkToFit="1"/>
    </xf>
    <xf numFmtId="0" fontId="138" fillId="0" borderId="23" xfId="0" applyFont="1" applyBorder="1" applyAlignment="1">
      <alignment vertical="center"/>
    </xf>
    <xf numFmtId="184" fontId="94" fillId="0" borderId="26" xfId="0" applyNumberFormat="1" applyFont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54" fillId="0" borderId="25" xfId="0" applyFont="1" applyBorder="1" applyAlignment="1">
      <alignment vertical="center"/>
    </xf>
    <xf numFmtId="184" fontId="125" fillId="0" borderId="70" xfId="0" applyNumberFormat="1" applyFont="1" applyBorder="1" applyAlignment="1">
      <alignment horizontal="right" vertical="center"/>
    </xf>
    <xf numFmtId="0" fontId="125" fillId="0" borderId="75" xfId="0" applyFont="1" applyBorder="1" applyAlignment="1">
      <alignment vertical="center"/>
    </xf>
    <xf numFmtId="0" fontId="135" fillId="0" borderId="0" xfId="0" applyFont="1" applyAlignment="1">
      <alignment vertical="center"/>
    </xf>
    <xf numFmtId="0" fontId="90" fillId="0" borderId="132" xfId="0" applyFont="1" applyBorder="1" applyAlignment="1" applyProtection="1">
      <alignment vertical="center"/>
      <protection locked="0"/>
    </xf>
    <xf numFmtId="0" fontId="139" fillId="0" borderId="132" xfId="0" applyFont="1" applyBorder="1" applyAlignment="1" applyProtection="1">
      <alignment vertical="center" shrinkToFit="1"/>
      <protection locked="0"/>
    </xf>
    <xf numFmtId="0" fontId="90" fillId="0" borderId="78" xfId="0" applyFont="1" applyBorder="1" applyAlignment="1" applyProtection="1">
      <alignment vertical="center"/>
      <protection locked="0"/>
    </xf>
    <xf numFmtId="0" fontId="139" fillId="0" borderId="10" xfId="0" applyFont="1" applyBorder="1" applyAlignment="1" applyProtection="1">
      <alignment vertical="center" shrinkToFit="1"/>
      <protection locked="0"/>
    </xf>
    <xf numFmtId="176" fontId="101" fillId="0" borderId="10" xfId="0" applyNumberFormat="1" applyFont="1" applyBorder="1" applyAlignment="1" applyProtection="1">
      <alignment vertical="center"/>
      <protection locked="0"/>
    </xf>
    <xf numFmtId="176" fontId="140" fillId="0" borderId="10" xfId="0" applyNumberFormat="1" applyFont="1" applyBorder="1" applyAlignment="1" applyProtection="1">
      <alignment vertical="top" wrapText="1"/>
      <protection locked="0"/>
    </xf>
    <xf numFmtId="0" fontId="91" fillId="0" borderId="133" xfId="0" applyFont="1" applyBorder="1" applyAlignment="1" applyProtection="1">
      <alignment vertical="center"/>
      <protection locked="0"/>
    </xf>
    <xf numFmtId="0" fontId="91" fillId="0" borderId="63" xfId="0" applyFont="1" applyBorder="1" applyAlignment="1" applyProtection="1">
      <alignment vertical="center"/>
      <protection locked="0"/>
    </xf>
    <xf numFmtId="0" fontId="90" fillId="0" borderId="63" xfId="0" applyFont="1" applyBorder="1" applyAlignment="1" applyProtection="1">
      <alignment vertical="center"/>
      <protection locked="0"/>
    </xf>
    <xf numFmtId="0" fontId="112" fillId="0" borderId="29" xfId="0" applyFont="1" applyBorder="1" applyAlignment="1" applyProtection="1">
      <alignment vertical="center"/>
      <protection locked="0"/>
    </xf>
    <xf numFmtId="0" fontId="112" fillId="0" borderId="41" xfId="0" applyFont="1" applyBorder="1" applyAlignment="1" applyProtection="1">
      <alignment vertical="center"/>
      <protection locked="0"/>
    </xf>
    <xf numFmtId="0" fontId="0" fillId="0" borderId="134" xfId="0" applyBorder="1" applyAlignment="1" applyProtection="1">
      <alignment vertical="center"/>
      <protection locked="0"/>
    </xf>
    <xf numFmtId="180" fontId="93" fillId="0" borderId="10" xfId="0" applyNumberFormat="1" applyFont="1" applyBorder="1" applyAlignment="1" applyProtection="1">
      <alignment vertical="center"/>
      <protection locked="0"/>
    </xf>
    <xf numFmtId="180" fontId="139" fillId="0" borderId="0" xfId="0" applyNumberFormat="1" applyFont="1" applyAlignment="1" applyProtection="1">
      <alignment vertical="center" shrinkToFit="1"/>
      <protection locked="0"/>
    </xf>
    <xf numFmtId="180" fontId="90" fillId="0" borderId="10" xfId="0" applyNumberFormat="1" applyFont="1" applyBorder="1" applyAlignment="1" applyProtection="1">
      <alignment vertical="center"/>
      <protection locked="0"/>
    </xf>
    <xf numFmtId="180" fontId="139" fillId="0" borderId="10" xfId="0" applyNumberFormat="1" applyFont="1" applyBorder="1" applyAlignment="1" applyProtection="1">
      <alignment vertical="center" shrinkToFit="1"/>
      <protection locked="0"/>
    </xf>
    <xf numFmtId="180" fontId="90" fillId="0" borderId="30" xfId="0" applyNumberFormat="1" applyFont="1" applyBorder="1" applyAlignment="1" applyProtection="1">
      <alignment horizontal="right" vertical="center"/>
      <protection locked="0"/>
    </xf>
    <xf numFmtId="180" fontId="101" fillId="0" borderId="10" xfId="0" applyNumberFormat="1" applyFont="1" applyBorder="1" applyAlignment="1" applyProtection="1">
      <alignment vertical="center"/>
      <protection locked="0"/>
    </xf>
    <xf numFmtId="0" fontId="90" fillId="0" borderId="133" xfId="0" applyFont="1" applyBorder="1" applyAlignment="1" applyProtection="1">
      <alignment vertical="center"/>
      <protection locked="0"/>
    </xf>
    <xf numFmtId="0" fontId="91" fillId="0" borderId="46" xfId="0" applyFont="1" applyBorder="1" applyAlignment="1" applyProtection="1">
      <alignment vertical="center"/>
      <protection locked="0"/>
    </xf>
    <xf numFmtId="180" fontId="140" fillId="0" borderId="10" xfId="0" applyNumberFormat="1" applyFont="1" applyBorder="1" applyAlignment="1" applyProtection="1">
      <alignment vertical="top" wrapText="1"/>
      <protection locked="0"/>
    </xf>
    <xf numFmtId="0" fontId="140" fillId="0" borderId="10" xfId="0" applyFont="1" applyBorder="1" applyAlignment="1" applyProtection="1">
      <alignment vertical="top" wrapText="1"/>
      <protection locked="0"/>
    </xf>
    <xf numFmtId="0" fontId="126" fillId="0" borderId="0" xfId="0" applyFont="1" applyAlignment="1">
      <alignment vertical="center"/>
    </xf>
    <xf numFmtId="14" fontId="126" fillId="0" borderId="0" xfId="0" applyNumberFormat="1" applyFont="1" applyAlignment="1">
      <alignment vertical="center"/>
    </xf>
    <xf numFmtId="0" fontId="135" fillId="0" borderId="47" xfId="0" applyFont="1" applyBorder="1" applyAlignment="1">
      <alignment vertical="center"/>
    </xf>
    <xf numFmtId="0" fontId="135" fillId="0" borderId="63" xfId="0" applyFont="1" applyBorder="1" applyAlignment="1">
      <alignment vertical="center"/>
    </xf>
    <xf numFmtId="0" fontId="141" fillId="0" borderId="63" xfId="0" applyFont="1" applyBorder="1" applyAlignment="1">
      <alignment vertical="center"/>
    </xf>
    <xf numFmtId="38" fontId="135" fillId="0" borderId="47" xfId="0" applyNumberFormat="1" applyFont="1" applyBorder="1" applyAlignment="1">
      <alignment vertical="center"/>
    </xf>
    <xf numFmtId="0" fontId="135" fillId="0" borderId="46" xfId="0" applyFont="1" applyBorder="1" applyAlignment="1">
      <alignment vertical="center"/>
    </xf>
    <xf numFmtId="0" fontId="43" fillId="0" borderId="47" xfId="0" applyFont="1" applyBorder="1" applyAlignment="1" applyProtection="1">
      <alignment horizontal="center" vertical="center" textRotation="255"/>
      <protection locked="0"/>
    </xf>
    <xf numFmtId="0" fontId="43" fillId="0" borderId="10" xfId="0" applyFont="1" applyBorder="1" applyAlignment="1" applyProtection="1">
      <alignment horizontal="center" vertical="center" textRotation="255"/>
      <protection locked="0"/>
    </xf>
    <xf numFmtId="0" fontId="24" fillId="0" borderId="10" xfId="0" applyFont="1" applyBorder="1" applyAlignment="1" applyProtection="1">
      <alignment horizontal="center" vertical="center" textRotation="255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10" xfId="0" applyFont="1" applyBorder="1" applyAlignment="1" applyProtection="1">
      <alignment horizontal="center" vertical="center"/>
      <protection locked="0"/>
    </xf>
    <xf numFmtId="0" fontId="43" fillId="0" borderId="41" xfId="0" applyFont="1" applyBorder="1" applyAlignment="1" applyProtection="1">
      <alignment horizontal="center" vertical="center"/>
      <protection locked="0"/>
    </xf>
    <xf numFmtId="0" fontId="125" fillId="0" borderId="135" xfId="0" applyFont="1" applyBorder="1" applyAlignment="1" applyProtection="1">
      <alignment horizontal="left" vertical="center"/>
      <protection locked="0"/>
    </xf>
    <xf numFmtId="0" fontId="125" fillId="0" borderId="135" xfId="0" applyFont="1" applyBorder="1" applyAlignment="1" applyProtection="1">
      <alignment vertical="center"/>
      <protection locked="0"/>
    </xf>
    <xf numFmtId="0" fontId="125" fillId="0" borderId="136" xfId="0" applyFont="1" applyBorder="1" applyAlignment="1" applyProtection="1">
      <alignment vertical="center"/>
      <protection locked="0"/>
    </xf>
    <xf numFmtId="0" fontId="127" fillId="0" borderId="135" xfId="0" applyFont="1" applyBorder="1" applyAlignment="1" applyProtection="1">
      <alignment horizontal="left" vertical="center"/>
      <protection locked="0"/>
    </xf>
    <xf numFmtId="0" fontId="127" fillId="0" borderId="0" xfId="0" applyFont="1" applyAlignment="1" applyProtection="1">
      <alignment horizontal="left" vertical="center"/>
      <protection locked="0"/>
    </xf>
    <xf numFmtId="0" fontId="125" fillId="0" borderId="0" xfId="0" applyFont="1" applyAlignment="1" applyProtection="1">
      <alignment horizontal="left" vertical="center"/>
      <protection locked="0"/>
    </xf>
    <xf numFmtId="0" fontId="125" fillId="0" borderId="105" xfId="0" applyFont="1" applyBorder="1" applyAlignment="1" applyProtection="1">
      <alignment horizontal="left" vertical="center"/>
      <protection locked="0"/>
    </xf>
    <xf numFmtId="184" fontId="130" fillId="25" borderId="49" xfId="0" applyNumberFormat="1" applyFont="1" applyFill="1" applyBorder="1" applyAlignment="1">
      <alignment horizontal="right" vertical="center" shrinkToFit="1"/>
    </xf>
    <xf numFmtId="180" fontId="90" fillId="0" borderId="41" xfId="0" applyNumberFormat="1" applyFont="1" applyBorder="1" applyAlignment="1" applyProtection="1">
      <alignment horizontal="right" vertical="center"/>
      <protection locked="0"/>
    </xf>
    <xf numFmtId="181" fontId="130" fillId="0" borderId="23" xfId="49" applyNumberFormat="1" applyFont="1" applyBorder="1" applyAlignment="1">
      <alignment horizontal="right" vertical="center"/>
    </xf>
    <xf numFmtId="181" fontId="131" fillId="0" borderId="36" xfId="49" applyNumberFormat="1" applyFont="1" applyBorder="1" applyAlignment="1">
      <alignment horizontal="right" vertical="center"/>
    </xf>
    <xf numFmtId="181" fontId="131" fillId="0" borderId="36" xfId="49" applyNumberFormat="1" applyFont="1" applyBorder="1" applyAlignment="1">
      <alignment horizontal="right" vertical="center" shrinkToFit="1"/>
    </xf>
    <xf numFmtId="181" fontId="130" fillId="0" borderId="125" xfId="49" applyNumberFormat="1" applyFont="1" applyBorder="1" applyAlignment="1">
      <alignment horizontal="right" vertical="center"/>
    </xf>
    <xf numFmtId="184" fontId="127" fillId="0" borderId="17" xfId="0" applyNumberFormat="1" applyFont="1" applyBorder="1" applyAlignment="1">
      <alignment vertical="center" shrinkToFit="1"/>
    </xf>
    <xf numFmtId="184" fontId="127" fillId="0" borderId="23" xfId="0" applyNumberFormat="1" applyFont="1" applyBorder="1" applyAlignment="1">
      <alignment vertical="center" shrinkToFit="1"/>
    </xf>
    <xf numFmtId="184" fontId="54" fillId="25" borderId="17" xfId="0" applyNumberFormat="1" applyFont="1" applyFill="1" applyBorder="1" applyAlignment="1">
      <alignment horizontal="right" vertical="center" shrinkToFit="1"/>
    </xf>
    <xf numFmtId="184" fontId="54" fillId="0" borderId="36" xfId="0" applyNumberFormat="1" applyFont="1" applyBorder="1" applyAlignment="1">
      <alignment vertical="top" shrinkToFit="1"/>
    </xf>
    <xf numFmtId="184" fontId="94" fillId="25" borderId="15" xfId="0" applyNumberFormat="1" applyFont="1" applyFill="1" applyBorder="1" applyAlignment="1">
      <alignment horizontal="right" vertical="center" shrinkToFit="1"/>
    </xf>
    <xf numFmtId="184" fontId="94" fillId="0" borderId="21" xfId="0" applyNumberFormat="1" applyFont="1" applyBorder="1" applyAlignment="1">
      <alignment horizontal="right" vertical="center" shrinkToFit="1"/>
    </xf>
    <xf numFmtId="184" fontId="94" fillId="0" borderId="15" xfId="0" applyNumberFormat="1" applyFont="1" applyBorder="1" applyAlignment="1">
      <alignment horizontal="right" vertical="center" shrinkToFit="1"/>
    </xf>
    <xf numFmtId="184" fontId="125" fillId="0" borderId="25" xfId="0" applyNumberFormat="1" applyFont="1" applyBorder="1" applyAlignment="1">
      <alignment vertical="center" shrinkToFit="1"/>
    </xf>
    <xf numFmtId="184" fontId="125" fillId="0" borderId="21" xfId="0" applyNumberFormat="1" applyFont="1" applyBorder="1" applyAlignment="1">
      <alignment vertical="center" shrinkToFit="1"/>
    </xf>
    <xf numFmtId="184" fontId="125" fillId="0" borderId="69" xfId="0" applyNumberFormat="1" applyFont="1" applyBorder="1" applyAlignment="1">
      <alignment vertical="center" shrinkToFit="1"/>
    </xf>
    <xf numFmtId="184" fontId="125" fillId="0" borderId="44" xfId="0" applyNumberFormat="1" applyFont="1" applyBorder="1" applyAlignment="1">
      <alignment vertical="center"/>
    </xf>
    <xf numFmtId="184" fontId="125" fillId="0" borderId="38" xfId="0" applyNumberFormat="1" applyFont="1" applyBorder="1" applyAlignment="1">
      <alignment vertical="center"/>
    </xf>
    <xf numFmtId="184" fontId="125" fillId="0" borderId="32" xfId="0" applyNumberFormat="1" applyFont="1" applyBorder="1" applyAlignment="1">
      <alignment vertical="center"/>
    </xf>
    <xf numFmtId="181" fontId="131" fillId="0" borderId="34" xfId="49" applyNumberFormat="1" applyFont="1" applyBorder="1" applyAlignment="1">
      <alignment horizontal="right" vertical="center" shrinkToFit="1"/>
    </xf>
    <xf numFmtId="184" fontId="94" fillId="25" borderId="32" xfId="0" applyNumberFormat="1" applyFont="1" applyFill="1" applyBorder="1" applyAlignment="1">
      <alignment horizontal="right" vertical="center" shrinkToFit="1"/>
    </xf>
    <xf numFmtId="184" fontId="54" fillId="25" borderId="19" xfId="0" applyNumberFormat="1" applyFont="1" applyFill="1" applyBorder="1" applyAlignment="1">
      <alignment horizontal="right" vertical="center" shrinkToFit="1"/>
    </xf>
    <xf numFmtId="184" fontId="94" fillId="25" borderId="21" xfId="0" applyNumberFormat="1" applyFont="1" applyFill="1" applyBorder="1" applyAlignment="1">
      <alignment horizontal="right" vertical="center" shrinkToFit="1"/>
    </xf>
    <xf numFmtId="184" fontId="94" fillId="25" borderId="25" xfId="0" applyNumberFormat="1" applyFont="1" applyFill="1" applyBorder="1" applyAlignment="1">
      <alignment horizontal="right" vertical="center" shrinkToFit="1"/>
    </xf>
    <xf numFmtId="184" fontId="54" fillId="25" borderId="22" xfId="0" applyNumberFormat="1" applyFont="1" applyFill="1" applyBorder="1" applyAlignment="1">
      <alignment horizontal="right" vertical="center" shrinkToFit="1"/>
    </xf>
    <xf numFmtId="184" fontId="54" fillId="0" borderId="22" xfId="0" applyNumberFormat="1" applyFont="1" applyBorder="1" applyAlignment="1">
      <alignment horizontal="right" vertical="center" shrinkToFit="1"/>
    </xf>
    <xf numFmtId="184" fontId="54" fillId="0" borderId="26" xfId="0" applyNumberFormat="1" applyFont="1" applyBorder="1" applyAlignment="1">
      <alignment horizontal="right" vertical="center" shrinkToFit="1"/>
    </xf>
    <xf numFmtId="184" fontId="125" fillId="0" borderId="32" xfId="0" applyNumberFormat="1" applyFont="1" applyBorder="1" applyAlignment="1">
      <alignment vertical="center" shrinkToFit="1"/>
    </xf>
    <xf numFmtId="184" fontId="94" fillId="25" borderId="38" xfId="0" applyNumberFormat="1" applyFont="1" applyFill="1" applyBorder="1" applyAlignment="1">
      <alignment horizontal="right" vertical="center" shrinkToFit="1"/>
    </xf>
    <xf numFmtId="184" fontId="125" fillId="0" borderId="44" xfId="0" applyNumberFormat="1" applyFont="1" applyBorder="1" applyAlignment="1">
      <alignment vertical="center" shrinkToFit="1"/>
    </xf>
    <xf numFmtId="184" fontId="54" fillId="25" borderId="36" xfId="0" applyNumberFormat="1" applyFont="1" applyFill="1" applyBorder="1" applyAlignment="1">
      <alignment horizontal="center" vertical="center"/>
    </xf>
    <xf numFmtId="0" fontId="86" fillId="25" borderId="39" xfId="0" applyFont="1" applyFill="1" applyBorder="1" applyAlignment="1">
      <alignment horizontal="right" vertical="center" shrinkToFit="1"/>
    </xf>
    <xf numFmtId="184" fontId="94" fillId="0" borderId="15" xfId="0" applyNumberFormat="1" applyFont="1" applyBorder="1" applyAlignment="1">
      <alignment horizontal="right" vertical="center"/>
    </xf>
    <xf numFmtId="3" fontId="94" fillId="25" borderId="12" xfId="0" applyNumberFormat="1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horizontal="left" vertical="top"/>
    </xf>
    <xf numFmtId="0" fontId="125" fillId="0" borderId="63" xfId="0" applyFont="1" applyBorder="1" applyAlignment="1" applyProtection="1">
      <alignment horizontal="left" vertical="center"/>
      <protection locked="0"/>
    </xf>
    <xf numFmtId="0" fontId="125" fillId="0" borderId="134" xfId="0" applyFont="1" applyBorder="1" applyAlignment="1" applyProtection="1">
      <alignment horizontal="left" vertical="center"/>
      <protection locked="0"/>
    </xf>
    <xf numFmtId="0" fontId="118" fillId="0" borderId="0" xfId="0" applyFont="1"/>
    <xf numFmtId="0" fontId="103" fillId="0" borderId="0" xfId="0" applyFont="1"/>
    <xf numFmtId="0" fontId="94" fillId="25" borderId="21" xfId="0" applyFont="1" applyFill="1" applyBorder="1" applyAlignment="1">
      <alignment horizontal="left" vertical="center" shrinkToFit="1"/>
    </xf>
    <xf numFmtId="184" fontId="94" fillId="0" borderId="53" xfId="0" applyNumberFormat="1" applyFont="1" applyBorder="1" applyAlignment="1" applyProtection="1">
      <alignment vertical="top"/>
      <protection locked="0"/>
    </xf>
    <xf numFmtId="181" fontId="131" fillId="0" borderId="63" xfId="49" applyNumberFormat="1" applyFont="1" applyBorder="1" applyAlignment="1">
      <alignment horizontal="right" vertical="center" shrinkToFit="1"/>
    </xf>
    <xf numFmtId="184" fontId="94" fillId="0" borderId="43" xfId="0" applyNumberFormat="1" applyFont="1" applyBorder="1" applyAlignment="1">
      <alignment horizontal="right" vertical="center" shrinkToFit="1"/>
    </xf>
    <xf numFmtId="184" fontId="143" fillId="25" borderId="50" xfId="0" applyNumberFormat="1" applyFont="1" applyFill="1" applyBorder="1" applyAlignment="1">
      <alignment vertical="top" shrinkToFit="1"/>
    </xf>
    <xf numFmtId="184" fontId="130" fillId="25" borderId="51" xfId="0" applyNumberFormat="1" applyFont="1" applyFill="1" applyBorder="1" applyAlignment="1">
      <alignment horizontal="right" vertical="center" shrinkToFit="1"/>
    </xf>
    <xf numFmtId="184" fontId="130" fillId="25" borderId="121" xfId="0" applyNumberFormat="1" applyFont="1" applyFill="1" applyBorder="1" applyAlignment="1">
      <alignment horizontal="right" vertical="center" shrinkToFit="1"/>
    </xf>
    <xf numFmtId="184" fontId="130" fillId="25" borderId="71" xfId="0" applyNumberFormat="1" applyFont="1" applyFill="1" applyBorder="1" applyAlignment="1">
      <alignment horizontal="right" vertical="center" shrinkToFit="1"/>
    </xf>
    <xf numFmtId="184" fontId="144" fillId="0" borderId="42" xfId="0" applyNumberFormat="1" applyFont="1" applyBorder="1" applyAlignment="1">
      <alignment horizontal="right" vertical="center" shrinkToFit="1"/>
    </xf>
    <xf numFmtId="184" fontId="131" fillId="25" borderId="121" xfId="0" applyNumberFormat="1" applyFont="1" applyFill="1" applyBorder="1" applyAlignment="1">
      <alignment horizontal="right" vertical="center" shrinkToFit="1"/>
    </xf>
    <xf numFmtId="38" fontId="104" fillId="0" borderId="23" xfId="36" applyFont="1" applyBorder="1" applyAlignment="1" applyProtection="1">
      <protection locked="0"/>
    </xf>
    <xf numFmtId="38" fontId="104" fillId="0" borderId="27" xfId="36" applyFont="1" applyBorder="1" applyAlignment="1" applyProtection="1">
      <protection locked="0"/>
    </xf>
    <xf numFmtId="38" fontId="104" fillId="0" borderId="24" xfId="36" applyFont="1" applyBorder="1" applyAlignment="1" applyProtection="1">
      <protection locked="0"/>
    </xf>
    <xf numFmtId="38" fontId="104" fillId="0" borderId="34" xfId="36" applyFont="1" applyBorder="1" applyAlignment="1" applyProtection="1">
      <protection locked="0"/>
    </xf>
    <xf numFmtId="37" fontId="94" fillId="0" borderId="131" xfId="0" applyNumberFormat="1" applyFont="1" applyBorder="1" applyAlignment="1">
      <alignment horizontal="right" vertical="center" shrinkToFit="1"/>
    </xf>
    <xf numFmtId="184" fontId="54" fillId="0" borderId="21" xfId="0" applyNumberFormat="1" applyFont="1" applyBorder="1" applyAlignment="1">
      <alignment horizontal="right" vertical="center" shrinkToFit="1"/>
    </xf>
    <xf numFmtId="0" fontId="99" fillId="25" borderId="22" xfId="0" applyFont="1" applyFill="1" applyBorder="1" applyAlignment="1" applyProtection="1">
      <alignment horizontal="right" vertical="center" shrinkToFit="1"/>
      <protection locked="0"/>
    </xf>
    <xf numFmtId="184" fontId="130" fillId="0" borderId="24" xfId="0" applyNumberFormat="1" applyFont="1" applyBorder="1" applyAlignment="1">
      <alignment horizontal="right" vertical="center" shrinkToFit="1"/>
    </xf>
    <xf numFmtId="184" fontId="130" fillId="26" borderId="50" xfId="0" applyNumberFormat="1" applyFont="1" applyFill="1" applyBorder="1" applyAlignment="1">
      <alignment horizontal="right" vertical="center" shrinkToFit="1"/>
    </xf>
    <xf numFmtId="184" fontId="131" fillId="0" borderId="50" xfId="0" applyNumberFormat="1" applyFont="1" applyBorder="1" applyAlignment="1">
      <alignment horizontal="right" vertical="center" shrinkToFit="1"/>
    </xf>
    <xf numFmtId="184" fontId="131" fillId="26" borderId="50" xfId="0" applyNumberFormat="1" applyFont="1" applyFill="1" applyBorder="1" applyAlignment="1">
      <alignment horizontal="right" vertical="center" shrinkToFit="1"/>
    </xf>
    <xf numFmtId="0" fontId="4" fillId="0" borderId="21" xfId="0" applyFont="1" applyBorder="1" applyAlignment="1">
      <alignment horizontal="left" vertical="center" shrinkToFit="1"/>
    </xf>
    <xf numFmtId="0" fontId="125" fillId="27" borderId="22" xfId="0" applyFont="1" applyFill="1" applyBorder="1" applyAlignment="1" applyProtection="1">
      <alignment vertical="center"/>
      <protection locked="0"/>
    </xf>
    <xf numFmtId="184" fontId="94" fillId="0" borderId="37" xfId="0" applyNumberFormat="1" applyFont="1" applyBorder="1" applyAlignment="1">
      <alignment horizontal="right" vertical="center"/>
    </xf>
    <xf numFmtId="49" fontId="94" fillId="25" borderId="114" xfId="0" applyNumberFormat="1" applyFont="1" applyFill="1" applyBorder="1" applyAlignment="1">
      <alignment horizontal="center" vertical="center"/>
    </xf>
    <xf numFmtId="0" fontId="94" fillId="25" borderId="42" xfId="0" applyFont="1" applyFill="1" applyBorder="1" applyAlignment="1">
      <alignment horizontal="right" vertical="center"/>
    </xf>
    <xf numFmtId="0" fontId="86" fillId="25" borderId="43" xfId="0" applyFont="1" applyFill="1" applyBorder="1" applyAlignment="1">
      <alignment horizontal="center" vertical="center"/>
    </xf>
    <xf numFmtId="184" fontId="94" fillId="25" borderId="42" xfId="0" applyNumberFormat="1" applyFont="1" applyFill="1" applyBorder="1" applyAlignment="1">
      <alignment horizontal="right" vertical="center" shrinkToFit="1"/>
    </xf>
    <xf numFmtId="184" fontId="94" fillId="25" borderId="114" xfId="0" applyNumberFormat="1" applyFont="1" applyFill="1" applyBorder="1" applyAlignment="1">
      <alignment horizontal="right" vertical="center" shrinkToFit="1"/>
    </xf>
    <xf numFmtId="184" fontId="54" fillId="25" borderId="62" xfId="0" applyNumberFormat="1" applyFont="1" applyFill="1" applyBorder="1" applyAlignment="1">
      <alignment horizontal="right" vertical="center" shrinkToFit="1"/>
    </xf>
    <xf numFmtId="184" fontId="94" fillId="25" borderId="43" xfId="0" applyNumberFormat="1" applyFont="1" applyFill="1" applyBorder="1" applyAlignment="1">
      <alignment horizontal="right" vertical="center" shrinkToFit="1"/>
    </xf>
    <xf numFmtId="184" fontId="54" fillId="25" borderId="116" xfId="0" applyNumberFormat="1" applyFont="1" applyFill="1" applyBorder="1" applyAlignment="1">
      <alignment horizontal="right" vertical="center" shrinkToFit="1"/>
    </xf>
    <xf numFmtId="181" fontId="130" fillId="0" borderId="0" xfId="49" applyNumberFormat="1" applyFont="1" applyAlignment="1">
      <alignment horizontal="right" vertical="center"/>
    </xf>
    <xf numFmtId="184" fontId="94" fillId="0" borderId="52" xfId="0" applyNumberFormat="1" applyFont="1" applyBorder="1" applyAlignment="1">
      <alignment vertical="top"/>
    </xf>
    <xf numFmtId="184" fontId="54" fillId="25" borderId="51" xfId="0" applyNumberFormat="1" applyFont="1" applyFill="1" applyBorder="1" applyAlignment="1">
      <alignment vertical="top" shrinkToFit="1"/>
    </xf>
    <xf numFmtId="184" fontId="125" fillId="0" borderId="52" xfId="0" applyNumberFormat="1" applyFont="1" applyBorder="1" applyAlignment="1">
      <alignment vertical="center"/>
    </xf>
    <xf numFmtId="49" fontId="94" fillId="0" borderId="70" xfId="0" applyNumberFormat="1" applyFont="1" applyBorder="1" applyAlignment="1">
      <alignment horizontal="center" vertical="center" shrinkToFit="1"/>
    </xf>
    <xf numFmtId="49" fontId="94" fillId="0" borderId="37" xfId="0" applyNumberFormat="1" applyFont="1" applyBorder="1" applyAlignment="1">
      <alignment horizontal="center" vertical="center" shrinkToFit="1"/>
    </xf>
    <xf numFmtId="49" fontId="94" fillId="0" borderId="53" xfId="0" applyNumberFormat="1" applyFont="1" applyBorder="1" applyAlignment="1">
      <alignment horizontal="center" vertical="center" shrinkToFit="1"/>
    </xf>
    <xf numFmtId="49" fontId="94" fillId="25" borderId="70" xfId="0" applyNumberFormat="1" applyFont="1" applyFill="1" applyBorder="1" applyAlignment="1">
      <alignment horizontal="right" vertical="center" shrinkToFit="1"/>
    </xf>
    <xf numFmtId="184" fontId="125" fillId="0" borderId="53" xfId="0" applyNumberFormat="1" applyFont="1" applyBorder="1" applyAlignment="1">
      <alignment vertical="top" shrinkToFit="1"/>
    </xf>
    <xf numFmtId="49" fontId="94" fillId="25" borderId="52" xfId="0" applyNumberFormat="1" applyFont="1" applyFill="1" applyBorder="1" applyAlignment="1">
      <alignment horizontal="center" vertical="center" shrinkToFit="1"/>
    </xf>
    <xf numFmtId="181" fontId="130" fillId="0" borderId="137" xfId="49" applyNumberFormat="1" applyFont="1" applyBorder="1" applyAlignment="1">
      <alignment horizontal="right" vertical="center"/>
    </xf>
    <xf numFmtId="184" fontId="94" fillId="0" borderId="20" xfId="0" applyNumberFormat="1" applyFont="1" applyBorder="1" applyAlignment="1">
      <alignment vertical="top"/>
    </xf>
    <xf numFmtId="0" fontId="94" fillId="0" borderId="15" xfId="0" applyFont="1" applyBorder="1" applyAlignment="1">
      <alignment horizontal="left" vertical="center"/>
    </xf>
    <xf numFmtId="0" fontId="145" fillId="0" borderId="0" xfId="0" applyFont="1" applyAlignment="1">
      <alignment horizontal="right"/>
    </xf>
    <xf numFmtId="3" fontId="0" fillId="0" borderId="0" xfId="0" applyNumberFormat="1" applyAlignment="1">
      <alignment vertical="center"/>
    </xf>
    <xf numFmtId="0" fontId="147" fillId="0" borderId="16" xfId="0" applyFont="1" applyBorder="1" applyAlignment="1">
      <alignment vertical="center" shrinkToFit="1"/>
    </xf>
    <xf numFmtId="181" fontId="131" fillId="0" borderId="128" xfId="49" applyNumberFormat="1" applyFont="1" applyBorder="1" applyAlignment="1">
      <alignment horizontal="right" vertical="center" shrinkToFit="1"/>
    </xf>
    <xf numFmtId="184" fontId="54" fillId="0" borderId="35" xfId="0" applyNumberFormat="1" applyFont="1" applyBorder="1" applyAlignment="1">
      <alignment vertical="top" shrinkToFit="1"/>
    </xf>
    <xf numFmtId="184" fontId="125" fillId="0" borderId="37" xfId="0" applyNumberFormat="1" applyFont="1" applyBorder="1" applyAlignment="1">
      <alignment vertical="top" shrinkToFit="1"/>
    </xf>
    <xf numFmtId="0" fontId="54" fillId="25" borderId="44" xfId="0" applyFont="1" applyFill="1" applyBorder="1" applyAlignment="1">
      <alignment horizontal="center" vertical="center" shrinkToFit="1"/>
    </xf>
    <xf numFmtId="0" fontId="147" fillId="0" borderId="45" xfId="0" applyFont="1" applyBorder="1" applyAlignment="1">
      <alignment vertical="center" shrinkToFit="1"/>
    </xf>
    <xf numFmtId="184" fontId="54" fillId="0" borderId="0" xfId="0" applyNumberFormat="1" applyFont="1" applyAlignment="1">
      <alignment vertical="top" shrinkToFit="1"/>
    </xf>
    <xf numFmtId="184" fontId="125" fillId="0" borderId="52" xfId="0" applyNumberFormat="1" applyFont="1" applyBorder="1" applyAlignment="1">
      <alignment vertical="top" shrinkToFit="1"/>
    </xf>
    <xf numFmtId="181" fontId="131" fillId="0" borderId="137" xfId="49" applyNumberFormat="1" applyFont="1" applyBorder="1" applyAlignment="1">
      <alignment horizontal="right" vertical="center" shrinkToFit="1"/>
    </xf>
    <xf numFmtId="181" fontId="131" fillId="0" borderId="35" xfId="49" applyNumberFormat="1" applyFont="1" applyBorder="1" applyAlignment="1">
      <alignment horizontal="right" vertical="center"/>
    </xf>
    <xf numFmtId="49" fontId="94" fillId="25" borderId="20" xfId="0" applyNumberFormat="1" applyFont="1" applyFill="1" applyBorder="1" applyAlignment="1">
      <alignment horizontal="center" vertical="center" shrinkToFit="1"/>
    </xf>
    <xf numFmtId="184" fontId="94" fillId="25" borderId="36" xfId="0" applyNumberFormat="1" applyFont="1" applyFill="1" applyBorder="1" applyAlignment="1">
      <alignment horizontal="right" vertical="center" shrinkToFit="1"/>
    </xf>
    <xf numFmtId="184" fontId="94" fillId="0" borderId="12" xfId="0" applyNumberFormat="1" applyFont="1" applyBorder="1" applyAlignment="1">
      <alignment horizontal="right" vertical="center" shrinkToFit="1"/>
    </xf>
    <xf numFmtId="184" fontId="144" fillId="0" borderId="12" xfId="0" applyNumberFormat="1" applyFont="1" applyBorder="1" applyAlignment="1">
      <alignment horizontal="right" vertical="center" shrinkToFit="1"/>
    </xf>
    <xf numFmtId="184" fontId="125" fillId="0" borderId="12" xfId="0" applyNumberFormat="1" applyFont="1" applyBorder="1" applyAlignment="1">
      <alignment horizontal="left" vertical="center"/>
    </xf>
    <xf numFmtId="184" fontId="54" fillId="0" borderId="62" xfId="0" applyNumberFormat="1" applyFont="1" applyBorder="1" applyAlignment="1">
      <alignment horizontal="left" vertical="center"/>
    </xf>
    <xf numFmtId="38" fontId="144" fillId="0" borderId="63" xfId="0" applyNumberFormat="1" applyFont="1" applyBorder="1" applyAlignment="1" applyProtection="1">
      <alignment horizontal="left" vertical="center" shrinkToFit="1"/>
      <protection locked="0"/>
    </xf>
    <xf numFmtId="0" fontId="125" fillId="0" borderId="0" xfId="0" applyFont="1" applyAlignment="1">
      <alignment horizontal="center"/>
    </xf>
    <xf numFmtId="181" fontId="130" fillId="0" borderId="76" xfId="49" applyNumberFormat="1" applyFont="1" applyBorder="1" applyAlignment="1">
      <alignment horizontal="right" vertical="top"/>
    </xf>
    <xf numFmtId="0" fontId="0" fillId="0" borderId="51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184" fontId="125" fillId="0" borderId="67" xfId="0" applyNumberFormat="1" applyFont="1" applyBorder="1" applyAlignment="1">
      <alignment horizontal="right" vertical="top"/>
    </xf>
    <xf numFmtId="184" fontId="125" fillId="0" borderId="37" xfId="0" applyNumberFormat="1" applyFont="1" applyBorder="1" applyAlignment="1">
      <alignment horizontal="right" vertical="top"/>
    </xf>
    <xf numFmtId="184" fontId="94" fillId="0" borderId="67" xfId="0" applyNumberFormat="1" applyFont="1" applyBorder="1" applyAlignment="1">
      <alignment horizontal="right" vertical="top"/>
    </xf>
    <xf numFmtId="184" fontId="94" fillId="0" borderId="37" xfId="0" applyNumberFormat="1" applyFont="1" applyBorder="1" applyAlignment="1">
      <alignment horizontal="right" vertical="top"/>
    </xf>
    <xf numFmtId="181" fontId="130" fillId="0" borderId="18" xfId="49" applyNumberFormat="1" applyFont="1" applyBorder="1" applyAlignment="1">
      <alignment horizontal="right" vertical="top"/>
    </xf>
    <xf numFmtId="184" fontId="125" fillId="0" borderId="53" xfId="0" applyNumberFormat="1" applyFont="1" applyBorder="1" applyAlignment="1">
      <alignment horizontal="right" vertical="top"/>
    </xf>
    <xf numFmtId="184" fontId="130" fillId="0" borderId="50" xfId="0" applyNumberFormat="1" applyFont="1" applyBorder="1" applyAlignment="1">
      <alignment horizontal="right" vertical="center" shrinkToFit="1"/>
    </xf>
    <xf numFmtId="0" fontId="94" fillId="0" borderId="25" xfId="0" applyFont="1" applyBorder="1" applyAlignment="1">
      <alignment horizontal="left" vertical="center" shrinkToFit="1"/>
    </xf>
    <xf numFmtId="38" fontId="104" fillId="0" borderId="34" xfId="37" applyFont="1" applyBorder="1" applyAlignment="1" applyProtection="1">
      <alignment shrinkToFit="1"/>
      <protection locked="0"/>
    </xf>
    <xf numFmtId="0" fontId="0" fillId="0" borderId="0" xfId="0" applyAlignment="1">
      <alignment horizontal="right"/>
    </xf>
    <xf numFmtId="184" fontId="125" fillId="0" borderId="52" xfId="0" applyNumberFormat="1" applyFont="1" applyBorder="1" applyAlignment="1">
      <alignment horizontal="right" vertical="center"/>
    </xf>
    <xf numFmtId="184" fontId="125" fillId="0" borderId="45" xfId="0" applyNumberFormat="1" applyFont="1" applyBorder="1" applyAlignment="1">
      <alignment horizontal="right" vertical="center"/>
    </xf>
    <xf numFmtId="49" fontId="94" fillId="25" borderId="35" xfId="0" applyNumberFormat="1" applyFont="1" applyFill="1" applyBorder="1" applyAlignment="1">
      <alignment horizontal="center" vertical="center" shrinkToFit="1"/>
    </xf>
    <xf numFmtId="184" fontId="54" fillId="0" borderId="35" xfId="0" applyNumberFormat="1" applyFont="1" applyBorder="1" applyAlignment="1">
      <alignment horizontal="right" vertical="center" shrinkToFit="1"/>
    </xf>
    <xf numFmtId="0" fontId="127" fillId="0" borderId="133" xfId="0" applyFont="1" applyBorder="1" applyAlignment="1" applyProtection="1">
      <alignment horizontal="left" vertical="center"/>
      <protection locked="0"/>
    </xf>
    <xf numFmtId="0" fontId="127" fillId="0" borderId="63" xfId="0" applyFont="1" applyBorder="1" applyAlignment="1" applyProtection="1">
      <alignment horizontal="left" vertical="center"/>
      <protection locked="0"/>
    </xf>
    <xf numFmtId="49" fontId="125" fillId="0" borderId="53" xfId="0" applyNumberFormat="1" applyFont="1" applyBorder="1" applyAlignment="1">
      <alignment horizontal="right" vertical="center" shrinkToFit="1"/>
    </xf>
    <xf numFmtId="49" fontId="125" fillId="0" borderId="36" xfId="0" applyNumberFormat="1" applyFont="1" applyBorder="1" applyAlignment="1">
      <alignment horizontal="center" vertical="center" shrinkToFit="1"/>
    </xf>
    <xf numFmtId="0" fontId="86" fillId="25" borderId="22" xfId="0" applyFont="1" applyFill="1" applyBorder="1" applyAlignment="1" applyProtection="1">
      <alignment horizontal="right" vertical="center"/>
      <protection locked="0"/>
    </xf>
    <xf numFmtId="49" fontId="94" fillId="25" borderId="53" xfId="0" applyNumberFormat="1" applyFont="1" applyFill="1" applyBorder="1" applyAlignment="1">
      <alignment horizontal="right" vertical="center" shrinkToFit="1"/>
    </xf>
    <xf numFmtId="49" fontId="94" fillId="25" borderId="52" xfId="0" applyNumberFormat="1" applyFont="1" applyFill="1" applyBorder="1" applyAlignment="1">
      <alignment horizontal="right" vertical="center" shrinkToFit="1"/>
    </xf>
    <xf numFmtId="38" fontId="17" fillId="0" borderId="18" xfId="36" applyFont="1" applyBorder="1" applyAlignment="1" applyProtection="1">
      <alignment vertical="center"/>
    </xf>
    <xf numFmtId="38" fontId="39" fillId="0" borderId="26" xfId="0" applyNumberFormat="1" applyFont="1" applyBorder="1" applyAlignment="1">
      <alignment vertical="center"/>
    </xf>
    <xf numFmtId="38" fontId="17" fillId="0" borderId="18" xfId="0" applyNumberFormat="1" applyFont="1" applyBorder="1" applyAlignment="1">
      <alignment vertical="center"/>
    </xf>
    <xf numFmtId="38" fontId="104" fillId="0" borderId="24" xfId="36" applyFont="1" applyBorder="1" applyAlignment="1" applyProtection="1">
      <alignment vertical="center"/>
      <protection locked="0"/>
    </xf>
    <xf numFmtId="38" fontId="104" fillId="0" borderId="36" xfId="37" applyFont="1" applyBorder="1" applyAlignment="1" applyProtection="1">
      <alignment shrinkToFit="1"/>
      <protection locked="0"/>
    </xf>
    <xf numFmtId="38" fontId="104" fillId="0" borderId="35" xfId="37" applyFont="1" applyBorder="1" applyAlignment="1" applyProtection="1">
      <alignment shrinkToFit="1"/>
      <protection locked="0"/>
    </xf>
    <xf numFmtId="38" fontId="104" fillId="0" borderId="19" xfId="36" applyFont="1" applyBorder="1" applyAlignment="1" applyProtection="1">
      <alignment vertical="center"/>
    </xf>
    <xf numFmtId="3" fontId="94" fillId="25" borderId="71" xfId="0" applyNumberFormat="1" applyFont="1" applyFill="1" applyBorder="1" applyAlignment="1">
      <alignment horizontal="right" vertical="center" shrinkToFit="1"/>
    </xf>
    <xf numFmtId="3" fontId="94" fillId="25" borderId="123" xfId="0" applyNumberFormat="1" applyFont="1" applyFill="1" applyBorder="1" applyAlignment="1">
      <alignment horizontal="right" vertical="center" shrinkToFit="1"/>
    </xf>
    <xf numFmtId="3" fontId="94" fillId="25" borderId="121" xfId="0" applyNumberFormat="1" applyFont="1" applyFill="1" applyBorder="1" applyAlignment="1">
      <alignment horizontal="right" vertical="center" shrinkToFit="1"/>
    </xf>
    <xf numFmtId="37" fontId="125" fillId="0" borderId="121" xfId="0" applyNumberFormat="1" applyFont="1" applyBorder="1" applyAlignment="1">
      <alignment vertical="center"/>
    </xf>
    <xf numFmtId="37" fontId="94" fillId="0" borderId="126" xfId="0" applyNumberFormat="1" applyFont="1" applyBorder="1" applyAlignment="1">
      <alignment horizontal="right" vertical="center" shrinkToFit="1"/>
    </xf>
    <xf numFmtId="3" fontId="94" fillId="0" borderId="126" xfId="0" applyNumberFormat="1" applyFont="1" applyBorder="1" applyAlignment="1">
      <alignment horizontal="right" vertical="center" shrinkToFit="1"/>
    </xf>
    <xf numFmtId="37" fontId="125" fillId="0" borderId="71" xfId="0" applyNumberFormat="1" applyFont="1" applyBorder="1" applyAlignment="1">
      <alignment vertical="center"/>
    </xf>
    <xf numFmtId="37" fontId="125" fillId="0" borderId="71" xfId="0" applyNumberFormat="1" applyFont="1" applyBorder="1" applyAlignment="1">
      <alignment vertical="center" shrinkToFit="1"/>
    </xf>
    <xf numFmtId="3" fontId="94" fillId="0" borderId="71" xfId="0" applyNumberFormat="1" applyFont="1" applyBorder="1" applyAlignment="1">
      <alignment horizontal="right" vertical="center" shrinkToFit="1"/>
    </xf>
    <xf numFmtId="37" fontId="125" fillId="0" borderId="126" xfId="0" applyNumberFormat="1" applyFont="1" applyBorder="1" applyAlignment="1">
      <alignment vertical="center" shrinkToFit="1"/>
    </xf>
    <xf numFmtId="184" fontId="94" fillId="25" borderId="71" xfId="0" applyNumberFormat="1" applyFont="1" applyFill="1" applyBorder="1" applyAlignment="1">
      <alignment horizontal="right" vertical="center" shrinkToFit="1"/>
    </xf>
    <xf numFmtId="184" fontId="94" fillId="25" borderId="139" xfId="0" applyNumberFormat="1" applyFont="1" applyFill="1" applyBorder="1" applyAlignment="1">
      <alignment horizontal="right" vertical="center" shrinkToFit="1"/>
    </xf>
    <xf numFmtId="184" fontId="94" fillId="25" borderId="121" xfId="0" applyNumberFormat="1" applyFont="1" applyFill="1" applyBorder="1" applyAlignment="1">
      <alignment horizontal="right" vertical="center" shrinkToFit="1"/>
    </xf>
    <xf numFmtId="184" fontId="94" fillId="25" borderId="131" xfId="0" applyNumberFormat="1" applyFont="1" applyFill="1" applyBorder="1" applyAlignment="1">
      <alignment horizontal="right" vertical="center" shrinkToFit="1"/>
    </xf>
    <xf numFmtId="184" fontId="94" fillId="0" borderId="71" xfId="0" applyNumberFormat="1" applyFont="1" applyBorder="1" applyAlignment="1">
      <alignment horizontal="right" vertical="center" shrinkToFit="1"/>
    </xf>
    <xf numFmtId="184" fontId="94" fillId="0" borderId="121" xfId="0" applyNumberFormat="1" applyFont="1" applyBorder="1" applyAlignment="1">
      <alignment horizontal="right" vertical="center" shrinkToFit="1"/>
    </xf>
    <xf numFmtId="184" fontId="94" fillId="0" borderId="123" xfId="0" applyNumberFormat="1" applyFont="1" applyBorder="1" applyAlignment="1">
      <alignment horizontal="right" vertical="center" shrinkToFit="1"/>
    </xf>
    <xf numFmtId="184" fontId="94" fillId="0" borderId="131" xfId="0" applyNumberFormat="1" applyFont="1" applyBorder="1" applyAlignment="1">
      <alignment horizontal="right" vertical="center" shrinkToFit="1"/>
    </xf>
    <xf numFmtId="184" fontId="125" fillId="0" borderId="121" xfId="0" applyNumberFormat="1" applyFont="1" applyBorder="1" applyAlignment="1">
      <alignment vertical="center" shrinkToFit="1"/>
    </xf>
    <xf numFmtId="184" fontId="125" fillId="0" borderId="131" xfId="0" applyNumberFormat="1" applyFont="1" applyBorder="1" applyAlignment="1">
      <alignment vertical="center" shrinkToFit="1"/>
    </xf>
    <xf numFmtId="184" fontId="125" fillId="0" borderId="140" xfId="0" applyNumberFormat="1" applyFont="1" applyBorder="1" applyAlignment="1">
      <alignment vertical="center" shrinkToFit="1"/>
    </xf>
    <xf numFmtId="184" fontId="125" fillId="0" borderId="126" xfId="0" applyNumberFormat="1" applyFont="1" applyBorder="1" applyAlignment="1">
      <alignment vertical="center" shrinkToFit="1"/>
    </xf>
    <xf numFmtId="184" fontId="127" fillId="0" borderId="50" xfId="0" applyNumberFormat="1" applyFont="1" applyBorder="1" applyAlignment="1">
      <alignment vertical="center"/>
    </xf>
    <xf numFmtId="184" fontId="127" fillId="0" borderId="24" xfId="0" applyNumberFormat="1" applyFont="1" applyBorder="1" applyAlignment="1">
      <alignment vertical="center"/>
    </xf>
    <xf numFmtId="181" fontId="130" fillId="0" borderId="49" xfId="49" applyNumberFormat="1" applyFont="1" applyBorder="1" applyAlignment="1">
      <alignment horizontal="right" vertical="center"/>
    </xf>
    <xf numFmtId="184" fontId="127" fillId="0" borderId="111" xfId="0" applyNumberFormat="1" applyFont="1" applyBorder="1" applyAlignment="1">
      <alignment vertical="center"/>
    </xf>
    <xf numFmtId="181" fontId="130" fillId="0" borderId="51" xfId="49" applyNumberFormat="1" applyFont="1" applyBorder="1" applyAlignment="1">
      <alignment horizontal="right" vertical="center"/>
    </xf>
    <xf numFmtId="181" fontId="131" fillId="0" borderId="18" xfId="49" applyNumberFormat="1" applyFont="1" applyBorder="1" applyAlignment="1">
      <alignment horizontal="right" vertical="center"/>
    </xf>
    <xf numFmtId="181" fontId="130" fillId="0" borderId="50" xfId="49" applyNumberFormat="1" applyFont="1" applyBorder="1" applyAlignment="1">
      <alignment horizontal="right" vertical="center"/>
    </xf>
    <xf numFmtId="181" fontId="131" fillId="0" borderId="24" xfId="49" applyNumberFormat="1" applyFont="1" applyBorder="1" applyAlignment="1">
      <alignment horizontal="right" vertical="center"/>
    </xf>
    <xf numFmtId="181" fontId="131" fillId="0" borderId="49" xfId="49" applyNumberFormat="1" applyFont="1" applyBorder="1" applyAlignment="1">
      <alignment horizontal="right" vertical="center" shrinkToFit="1"/>
    </xf>
    <xf numFmtId="38" fontId="27" fillId="0" borderId="0" xfId="0" applyNumberFormat="1" applyFont="1" applyAlignment="1">
      <alignment vertical="center"/>
    </xf>
    <xf numFmtId="38" fontId="39" fillId="0" borderId="26" xfId="36" applyFont="1" applyBorder="1" applyAlignment="1" applyProtection="1">
      <alignment vertical="center"/>
    </xf>
    <xf numFmtId="0" fontId="5" fillId="0" borderId="28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 shrinkToFit="1"/>
    </xf>
    <xf numFmtId="38" fontId="17" fillId="0" borderId="24" xfId="36" applyFont="1" applyBorder="1" applyAlignment="1" applyProtection="1">
      <alignment vertical="center"/>
    </xf>
    <xf numFmtId="38" fontId="54" fillId="0" borderId="0" xfId="0" applyNumberFormat="1" applyFont="1"/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38" fontId="39" fillId="0" borderId="0" xfId="0" applyNumberFormat="1" applyFont="1"/>
    <xf numFmtId="38" fontId="17" fillId="0" borderId="24" xfId="0" applyNumberFormat="1" applyFont="1" applyBorder="1" applyAlignment="1">
      <alignment vertical="center"/>
    </xf>
    <xf numFmtId="184" fontId="94" fillId="0" borderId="111" xfId="0" applyNumberFormat="1" applyFont="1" applyBorder="1" applyAlignment="1">
      <alignment horizontal="right" vertical="center" shrinkToFit="1"/>
    </xf>
    <xf numFmtId="184" fontId="94" fillId="0" borderId="49" xfId="0" applyNumberFormat="1" applyFont="1" applyBorder="1" applyAlignment="1">
      <alignment vertical="top" shrinkToFit="1"/>
    </xf>
    <xf numFmtId="184" fontId="94" fillId="0" borderId="24" xfId="0" applyNumberFormat="1" applyFont="1" applyBorder="1" applyAlignment="1">
      <alignment vertical="top" shrinkToFit="1"/>
    </xf>
    <xf numFmtId="184" fontId="130" fillId="0" borderId="24" xfId="0" applyNumberFormat="1" applyFont="1" applyBorder="1" applyAlignment="1">
      <alignment vertical="top" shrinkToFit="1"/>
    </xf>
    <xf numFmtId="184" fontId="130" fillId="25" borderId="24" xfId="0" applyNumberFormat="1" applyFont="1" applyFill="1" applyBorder="1" applyAlignment="1">
      <alignment horizontal="right" vertical="center" shrinkToFit="1"/>
    </xf>
    <xf numFmtId="184" fontId="131" fillId="25" borderId="18" xfId="0" applyNumberFormat="1" applyFont="1" applyFill="1" applyBorder="1" applyAlignment="1">
      <alignment horizontal="right" vertical="center" shrinkToFit="1"/>
    </xf>
    <xf numFmtId="184" fontId="94" fillId="0" borderId="18" xfId="0" applyNumberFormat="1" applyFont="1" applyBorder="1" applyAlignment="1">
      <alignment vertical="top" shrinkToFit="1"/>
    </xf>
    <xf numFmtId="184" fontId="94" fillId="26" borderId="50" xfId="0" applyNumberFormat="1" applyFont="1" applyFill="1" applyBorder="1" applyAlignment="1">
      <alignment horizontal="right" vertical="center" shrinkToFit="1"/>
    </xf>
    <xf numFmtId="38" fontId="130" fillId="0" borderId="125" xfId="0" applyNumberFormat="1" applyFont="1" applyBorder="1" applyAlignment="1">
      <alignment vertical="center"/>
    </xf>
    <xf numFmtId="0" fontId="130" fillId="0" borderId="23" xfId="0" applyFont="1" applyBorder="1" applyAlignment="1">
      <alignment vertical="center"/>
    </xf>
    <xf numFmtId="38" fontId="131" fillId="0" borderId="23" xfId="0" applyNumberFormat="1" applyFont="1" applyBorder="1" applyAlignment="1">
      <alignment vertical="center"/>
    </xf>
    <xf numFmtId="38" fontId="124" fillId="0" borderId="62" xfId="36" applyFont="1" applyBorder="1" applyAlignment="1" applyProtection="1">
      <alignment vertical="center"/>
    </xf>
    <xf numFmtId="184" fontId="130" fillId="25" borderId="18" xfId="0" applyNumberFormat="1" applyFont="1" applyFill="1" applyBorder="1" applyAlignment="1">
      <alignment horizontal="right" vertical="center" shrinkToFit="1"/>
    </xf>
    <xf numFmtId="184" fontId="94" fillId="0" borderId="50" xfId="0" applyNumberFormat="1" applyFont="1" applyBorder="1" applyAlignment="1">
      <alignment vertical="top" shrinkToFit="1"/>
    </xf>
    <xf numFmtId="184" fontId="130" fillId="0" borderId="71" xfId="0" applyNumberFormat="1" applyFont="1" applyBorder="1" applyAlignment="1">
      <alignment horizontal="right" vertical="center" shrinkToFit="1"/>
    </xf>
    <xf numFmtId="184" fontId="130" fillId="0" borderId="23" xfId="0" applyNumberFormat="1" applyFont="1" applyBorder="1" applyAlignment="1">
      <alignment vertical="center"/>
    </xf>
    <xf numFmtId="184" fontId="130" fillId="0" borderId="46" xfId="0" applyNumberFormat="1" applyFont="1" applyBorder="1" applyAlignment="1">
      <alignment vertical="center"/>
    </xf>
    <xf numFmtId="184" fontId="130" fillId="25" borderId="50" xfId="0" applyNumberFormat="1" applyFont="1" applyFill="1" applyBorder="1" applyAlignment="1">
      <alignment horizontal="right" vertical="center" shrinkToFit="1"/>
    </xf>
    <xf numFmtId="184" fontId="130" fillId="0" borderId="27" xfId="0" applyNumberFormat="1" applyFont="1" applyBorder="1" applyAlignment="1">
      <alignment vertical="center"/>
    </xf>
    <xf numFmtId="184" fontId="131" fillId="0" borderId="27" xfId="0" applyNumberFormat="1" applyFont="1" applyBorder="1" applyAlignment="1">
      <alignment vertical="center"/>
    </xf>
    <xf numFmtId="184" fontId="94" fillId="0" borderId="21" xfId="0" applyNumberFormat="1" applyFont="1" applyBorder="1" applyAlignment="1">
      <alignment vertical="top" shrinkToFit="1"/>
    </xf>
    <xf numFmtId="184" fontId="94" fillId="0" borderId="24" xfId="0" applyNumberFormat="1" applyFont="1" applyBorder="1" applyAlignment="1">
      <alignment horizontal="right" vertical="center" shrinkToFit="1"/>
    </xf>
    <xf numFmtId="184" fontId="94" fillId="0" borderId="111" xfId="0" applyNumberFormat="1" applyFont="1" applyBorder="1" applyAlignment="1">
      <alignment vertical="top" shrinkToFit="1"/>
    </xf>
    <xf numFmtId="184" fontId="130" fillId="0" borderId="19" xfId="0" applyNumberFormat="1" applyFont="1" applyBorder="1" applyAlignment="1">
      <alignment vertical="center"/>
    </xf>
    <xf numFmtId="38" fontId="104" fillId="0" borderId="17" xfId="36" applyFont="1" applyBorder="1" applyAlignment="1" applyProtection="1">
      <alignment vertical="center"/>
      <protection locked="0"/>
    </xf>
    <xf numFmtId="38" fontId="104" fillId="0" borderId="27" xfId="36" applyFont="1" applyBorder="1" applyAlignment="1" applyProtection="1">
      <alignment vertical="center"/>
      <protection locked="0"/>
    </xf>
    <xf numFmtId="38" fontId="104" fillId="0" borderId="111" xfId="36" applyFont="1" applyBorder="1" applyAlignment="1" applyProtection="1">
      <alignment vertical="center"/>
      <protection locked="0"/>
    </xf>
    <xf numFmtId="184" fontId="130" fillId="25" borderId="123" xfId="0" applyNumberFormat="1" applyFont="1" applyFill="1" applyBorder="1" applyAlignment="1">
      <alignment horizontal="right" vertical="center" shrinkToFit="1"/>
    </xf>
    <xf numFmtId="38" fontId="149" fillId="0" borderId="24" xfId="0" applyNumberFormat="1" applyFont="1" applyBorder="1" applyAlignment="1">
      <alignment horizontal="right" vertical="center"/>
    </xf>
    <xf numFmtId="38" fontId="149" fillId="0" borderId="51" xfId="36" applyFont="1" applyBorder="1" applyAlignment="1" applyProtection="1">
      <alignment horizontal="right" vertical="center"/>
    </xf>
    <xf numFmtId="38" fontId="149" fillId="0" borderId="18" xfId="0" applyNumberFormat="1" applyFont="1" applyBorder="1" applyAlignment="1">
      <alignment horizontal="right" vertical="center"/>
    </xf>
    <xf numFmtId="0" fontId="149" fillId="0" borderId="23" xfId="0" applyFont="1" applyBorder="1" applyAlignment="1">
      <alignment horizontal="right" vertical="center"/>
    </xf>
    <xf numFmtId="38" fontId="149" fillId="0" borderId="51" xfId="0" applyNumberFormat="1" applyFont="1" applyBorder="1" applyAlignment="1">
      <alignment horizontal="right" vertical="center"/>
    </xf>
    <xf numFmtId="38" fontId="104" fillId="0" borderId="146" xfId="37" applyFont="1" applyBorder="1" applyAlignment="1" applyProtection="1">
      <alignment shrinkToFit="1"/>
      <protection locked="0"/>
    </xf>
    <xf numFmtId="38" fontId="104" fillId="0" borderId="122" xfId="37" applyFont="1" applyBorder="1" applyAlignment="1" applyProtection="1">
      <alignment shrinkToFit="1"/>
      <protection locked="0"/>
    </xf>
    <xf numFmtId="38" fontId="104" fillId="0" borderId="149" xfId="37" applyFont="1" applyBorder="1" applyAlignment="1" applyProtection="1">
      <alignment shrinkToFit="1"/>
      <protection locked="0"/>
    </xf>
    <xf numFmtId="38" fontId="104" fillId="0" borderId="150" xfId="37" applyFont="1" applyBorder="1" applyAlignment="1" applyProtection="1">
      <alignment shrinkToFit="1"/>
      <protection locked="0"/>
    </xf>
    <xf numFmtId="0" fontId="43" fillId="0" borderId="0" xfId="0" applyFont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47" fillId="0" borderId="19" xfId="0" applyFont="1" applyBorder="1" applyAlignment="1" applyProtection="1">
      <alignment vertical="center"/>
      <protection locked="0"/>
    </xf>
    <xf numFmtId="38" fontId="47" fillId="0" borderId="0" xfId="0" applyNumberFormat="1" applyFont="1" applyAlignment="1" applyProtection="1">
      <alignment vertical="center"/>
      <protection locked="0"/>
    </xf>
    <xf numFmtId="0" fontId="130" fillId="0" borderId="18" xfId="0" applyFont="1" applyBorder="1" applyAlignment="1">
      <alignment horizontal="right" vertical="top"/>
    </xf>
    <xf numFmtId="184" fontId="94" fillId="0" borderId="16" xfId="0" applyNumberFormat="1" applyFont="1" applyBorder="1" applyAlignment="1">
      <alignment horizontal="right" vertical="top"/>
    </xf>
    <xf numFmtId="184" fontId="125" fillId="0" borderId="16" xfId="0" applyNumberFormat="1" applyFont="1" applyBorder="1" applyAlignment="1">
      <alignment horizontal="right" vertical="top"/>
    </xf>
    <xf numFmtId="0" fontId="125" fillId="27" borderId="16" xfId="0" applyFont="1" applyFill="1" applyBorder="1" applyAlignment="1">
      <alignment horizontal="right" vertical="top"/>
    </xf>
    <xf numFmtId="181" fontId="131" fillId="0" borderId="122" xfId="49" applyNumberFormat="1" applyFont="1" applyBorder="1" applyAlignment="1">
      <alignment horizontal="right" vertical="center"/>
    </xf>
    <xf numFmtId="0" fontId="86" fillId="25" borderId="22" xfId="0" applyFont="1" applyFill="1" applyBorder="1" applyAlignment="1">
      <alignment horizontal="center" vertical="center" shrinkToFit="1"/>
    </xf>
    <xf numFmtId="38" fontId="104" fillId="0" borderId="38" xfId="37" applyFont="1" applyBorder="1" applyAlignment="1" applyProtection="1">
      <alignment shrinkToFit="1"/>
      <protection locked="0"/>
    </xf>
    <xf numFmtId="38" fontId="104" fillId="0" borderId="21" xfId="37" applyFont="1" applyBorder="1" applyAlignment="1" applyProtection="1">
      <alignment shrinkToFit="1"/>
      <protection locked="0"/>
    </xf>
    <xf numFmtId="38" fontId="104" fillId="0" borderId="125" xfId="37" applyFont="1" applyBorder="1" applyAlignment="1" applyProtection="1">
      <alignment shrinkToFit="1"/>
      <protection locked="0"/>
    </xf>
    <xf numFmtId="38" fontId="104" fillId="0" borderId="117" xfId="37" applyFont="1" applyBorder="1" applyAlignment="1" applyProtection="1">
      <alignment shrinkToFit="1"/>
      <protection locked="0"/>
    </xf>
    <xf numFmtId="38" fontId="104" fillId="0" borderId="25" xfId="37" applyFont="1" applyBorder="1" applyAlignment="1" applyProtection="1">
      <alignment shrinkToFit="1"/>
      <protection locked="0"/>
    </xf>
    <xf numFmtId="181" fontId="130" fillId="0" borderId="18" xfId="49" applyNumberFormat="1" applyFont="1" applyBorder="1" applyAlignment="1">
      <alignment vertical="top" shrinkToFit="1"/>
    </xf>
    <xf numFmtId="0" fontId="39" fillId="0" borderId="21" xfId="0" applyFont="1" applyBorder="1" applyAlignment="1">
      <alignment vertical="center" shrinkToFit="1"/>
    </xf>
    <xf numFmtId="0" fontId="94" fillId="0" borderId="0" xfId="0" applyFont="1" applyAlignment="1">
      <alignment horizontal="left" vertical="center"/>
    </xf>
    <xf numFmtId="0" fontId="95" fillId="0" borderId="45" xfId="0" applyFont="1" applyBorder="1" applyAlignment="1">
      <alignment horizontal="right" vertical="center"/>
    </xf>
    <xf numFmtId="0" fontId="95" fillId="0" borderId="16" xfId="0" applyFont="1" applyBorder="1" applyAlignment="1">
      <alignment horizontal="right" vertical="center"/>
    </xf>
    <xf numFmtId="38" fontId="17" fillId="0" borderId="50" xfId="36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2" fillId="24" borderId="0" xfId="0" applyFont="1" applyFill="1" applyAlignment="1">
      <alignment horizontal="center" vertical="center"/>
    </xf>
    <xf numFmtId="0" fontId="4" fillId="0" borderId="10" xfId="0" applyFont="1" applyBorder="1" applyAlignment="1">
      <alignment vertical="top"/>
    </xf>
    <xf numFmtId="0" fontId="14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38" fontId="26" fillId="0" borderId="11" xfId="36" applyFont="1" applyBorder="1" applyAlignment="1" applyProtection="1">
      <alignment horizontal="center" vertical="center"/>
    </xf>
    <xf numFmtId="0" fontId="16" fillId="0" borderId="12" xfId="0" applyFont="1" applyBorder="1" applyAlignment="1">
      <alignment vertical="center"/>
    </xf>
    <xf numFmtId="38" fontId="7" fillId="0" borderId="12" xfId="36" applyFont="1" applyBorder="1" applyAlignment="1" applyProtection="1">
      <alignment horizontal="center"/>
    </xf>
    <xf numFmtId="38" fontId="5" fillId="0" borderId="13" xfId="36" applyFont="1" applyBorder="1" applyAlignment="1" applyProtection="1">
      <alignment horizontal="center"/>
    </xf>
    <xf numFmtId="38" fontId="26" fillId="0" borderId="11" xfId="36" applyFont="1" applyBorder="1" applyAlignment="1" applyProtection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38" fontId="5" fillId="0" borderId="12" xfId="36" applyFont="1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textRotation="255"/>
    </xf>
    <xf numFmtId="0" fontId="7" fillId="0" borderId="0" xfId="0" applyFont="1" applyAlignment="1">
      <alignment horizontal="center" vertical="center"/>
    </xf>
    <xf numFmtId="0" fontId="0" fillId="0" borderId="47" xfId="0" applyBorder="1"/>
    <xf numFmtId="0" fontId="0" fillId="0" borderId="46" xfId="0" applyBorder="1"/>
    <xf numFmtId="38" fontId="56" fillId="0" borderId="40" xfId="36" applyFont="1" applyBorder="1" applyAlignment="1" applyProtection="1">
      <alignment vertical="center" shrinkToFit="1"/>
    </xf>
    <xf numFmtId="0" fontId="60" fillId="0" borderId="38" xfId="0" applyFont="1" applyBorder="1" applyAlignment="1">
      <alignment horizontal="center" vertical="center"/>
    </xf>
    <xf numFmtId="38" fontId="7" fillId="0" borderId="39" xfId="36" applyFont="1" applyBorder="1" applyAlignment="1" applyProtection="1">
      <alignment vertical="center"/>
    </xf>
    <xf numFmtId="38" fontId="124" fillId="0" borderId="23" xfId="37" applyFont="1" applyBorder="1" applyAlignment="1" applyProtection="1">
      <alignment shrinkToFit="1"/>
    </xf>
    <xf numFmtId="38" fontId="5" fillId="0" borderId="68" xfId="36" applyFont="1" applyBorder="1" applyAlignment="1" applyProtection="1">
      <alignment vertical="center" shrinkToFit="1"/>
    </xf>
    <xf numFmtId="38" fontId="5" fillId="0" borderId="14" xfId="36" applyFont="1" applyBorder="1" applyAlignment="1" applyProtection="1">
      <alignment vertical="center"/>
    </xf>
    <xf numFmtId="0" fontId="60" fillId="0" borderId="15" xfId="0" applyFont="1" applyBorder="1" applyAlignment="1">
      <alignment vertical="center"/>
    </xf>
    <xf numFmtId="38" fontId="7" fillId="0" borderId="16" xfId="36" applyFont="1" applyBorder="1" applyAlignment="1" applyProtection="1">
      <alignment vertical="center"/>
    </xf>
    <xf numFmtId="38" fontId="104" fillId="0" borderId="23" xfId="37" applyFont="1" applyBorder="1" applyAlignment="1" applyProtection="1">
      <alignment shrinkToFit="1"/>
    </xf>
    <xf numFmtId="38" fontId="18" fillId="0" borderId="0" xfId="36" applyFont="1" applyAlignment="1" applyProtection="1">
      <alignment horizontal="center" vertical="center"/>
    </xf>
    <xf numFmtId="38" fontId="7" fillId="0" borderId="10" xfId="36" applyFont="1" applyBorder="1" applyAlignment="1" applyProtection="1">
      <alignment vertical="center"/>
    </xf>
    <xf numFmtId="38" fontId="7" fillId="0" borderId="19" xfId="36" applyFont="1" applyBorder="1" applyAlignment="1" applyProtection="1">
      <alignment vertical="center"/>
    </xf>
    <xf numFmtId="38" fontId="5" fillId="0" borderId="14" xfId="36" applyFont="1" applyBorder="1" applyAlignment="1" applyProtection="1">
      <alignment horizontal="center" vertical="center"/>
    </xf>
    <xf numFmtId="0" fontId="60" fillId="0" borderId="15" xfId="0" applyFont="1" applyBorder="1" applyAlignment="1">
      <alignment horizontal="center" vertical="center"/>
    </xf>
    <xf numFmtId="38" fontId="5" fillId="0" borderId="53" xfId="36" applyFont="1" applyBorder="1" applyAlignment="1" applyProtection="1">
      <alignment vertical="center"/>
    </xf>
    <xf numFmtId="0" fontId="60" fillId="0" borderId="21" xfId="0" applyFont="1" applyBorder="1" applyAlignment="1">
      <alignment horizontal="center" vertical="center"/>
    </xf>
    <xf numFmtId="38" fontId="7" fillId="0" borderId="22" xfId="36" applyFont="1" applyBorder="1" applyAlignment="1" applyProtection="1">
      <alignment vertical="center"/>
    </xf>
    <xf numFmtId="38" fontId="104" fillId="0" borderId="24" xfId="37" applyFont="1" applyBorder="1" applyAlignment="1" applyProtection="1">
      <alignment shrinkToFit="1"/>
    </xf>
    <xf numFmtId="38" fontId="5" fillId="0" borderId="14" xfId="36" applyFont="1" applyBorder="1" applyAlignment="1" applyProtection="1">
      <alignment vertical="center" shrinkToFit="1"/>
    </xf>
    <xf numFmtId="0" fontId="60" fillId="0" borderId="2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38" fontId="5" fillId="0" borderId="20" xfId="36" applyFont="1" applyBorder="1" applyAlignment="1" applyProtection="1">
      <alignment vertical="center"/>
    </xf>
    <xf numFmtId="38" fontId="5" fillId="0" borderId="74" xfId="36" applyFont="1" applyBorder="1" applyAlignment="1" applyProtection="1">
      <alignment vertical="center"/>
    </xf>
    <xf numFmtId="0" fontId="60" fillId="0" borderId="32" xfId="0" applyFont="1" applyBorder="1" applyAlignment="1">
      <alignment horizontal="center" vertical="center"/>
    </xf>
    <xf numFmtId="38" fontId="7" fillId="0" borderId="33" xfId="36" applyFont="1" applyBorder="1" applyAlignment="1" applyProtection="1">
      <alignment vertical="center"/>
    </xf>
    <xf numFmtId="38" fontId="104" fillId="0" borderId="111" xfId="37" applyFont="1" applyBorder="1" applyAlignment="1" applyProtection="1">
      <alignment shrinkToFit="1"/>
    </xf>
    <xf numFmtId="38" fontId="5" fillId="0" borderId="10" xfId="36" applyFont="1" applyBorder="1" applyAlignment="1" applyProtection="1">
      <alignment vertical="center"/>
    </xf>
    <xf numFmtId="0" fontId="60" fillId="0" borderId="44" xfId="0" applyFont="1" applyBorder="1" applyAlignment="1">
      <alignment horizontal="center" vertical="center"/>
    </xf>
    <xf numFmtId="38" fontId="7" fillId="0" borderId="45" xfId="36" applyFont="1" applyBorder="1" applyAlignment="1" applyProtection="1">
      <alignment vertical="center"/>
    </xf>
    <xf numFmtId="38" fontId="28" fillId="0" borderId="14" xfId="36" applyFont="1" applyBorder="1" applyAlignment="1" applyProtection="1">
      <alignment vertical="center" shrinkToFit="1"/>
    </xf>
    <xf numFmtId="38" fontId="124" fillId="0" borderId="18" xfId="37" applyFont="1" applyBorder="1" applyAlignment="1" applyProtection="1">
      <alignment shrinkToFit="1"/>
    </xf>
    <xf numFmtId="38" fontId="20" fillId="0" borderId="31" xfId="36" applyFont="1" applyBorder="1" applyAlignment="1" applyProtection="1">
      <alignment vertical="center" shrinkToFit="1"/>
    </xf>
    <xf numFmtId="38" fontId="5" fillId="0" borderId="20" xfId="36" applyFont="1" applyBorder="1" applyAlignment="1" applyProtection="1">
      <alignment horizontal="center" vertical="center"/>
    </xf>
    <xf numFmtId="0" fontId="20" fillId="0" borderId="21" xfId="0" applyFont="1" applyBorder="1" applyAlignment="1">
      <alignment horizontal="center" vertical="center"/>
    </xf>
    <xf numFmtId="38" fontId="7" fillId="0" borderId="36" xfId="36" applyFont="1" applyBorder="1" applyAlignment="1" applyProtection="1">
      <alignment vertical="center"/>
    </xf>
    <xf numFmtId="0" fontId="5" fillId="0" borderId="11" xfId="0" applyFont="1" applyBorder="1" applyAlignment="1">
      <alignment vertical="center" shrinkToFit="1"/>
    </xf>
    <xf numFmtId="0" fontId="60" fillId="0" borderId="42" xfId="0" applyFont="1" applyBorder="1" applyAlignment="1">
      <alignment horizontal="center" vertical="center"/>
    </xf>
    <xf numFmtId="38" fontId="7" fillId="0" borderId="12" xfId="36" applyFont="1" applyBorder="1" applyAlignment="1" applyProtection="1">
      <alignment vertical="center"/>
    </xf>
    <xf numFmtId="38" fontId="104" fillId="0" borderId="62" xfId="37" applyFont="1" applyBorder="1" applyAlignment="1" applyProtection="1">
      <alignment shrinkToFit="1"/>
    </xf>
    <xf numFmtId="0" fontId="13" fillId="0" borderId="0" xfId="0" applyFont="1" applyAlignment="1">
      <alignment horizontal="center" vertical="top" textRotation="255"/>
    </xf>
    <xf numFmtId="38" fontId="29" fillId="0" borderId="68" xfId="36" applyFont="1" applyBorder="1" applyAlignment="1" applyProtection="1">
      <alignment vertical="center" shrinkToFit="1"/>
    </xf>
    <xf numFmtId="38" fontId="124" fillId="0" borderId="49" xfId="37" applyFont="1" applyBorder="1" applyAlignment="1" applyProtection="1">
      <alignment shrinkToFit="1"/>
    </xf>
    <xf numFmtId="38" fontId="5" fillId="0" borderId="31" xfId="36" applyFont="1" applyBorder="1" applyAlignment="1" applyProtection="1">
      <alignment vertical="center"/>
    </xf>
    <xf numFmtId="38" fontId="7" fillId="0" borderId="26" xfId="36" applyFont="1" applyBorder="1" applyAlignment="1" applyProtection="1">
      <alignment vertical="center"/>
    </xf>
    <xf numFmtId="38" fontId="7" fillId="0" borderId="75" xfId="36" applyFont="1" applyBorder="1" applyAlignment="1" applyProtection="1">
      <alignment vertical="center"/>
    </xf>
    <xf numFmtId="38" fontId="5" fillId="0" borderId="53" xfId="36" applyFont="1" applyBorder="1" applyAlignment="1" applyProtection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38" fontId="28" fillId="0" borderId="47" xfId="36" applyFont="1" applyBorder="1" applyAlignment="1" applyProtection="1">
      <alignment vertical="center" shrinkToFit="1"/>
    </xf>
    <xf numFmtId="0" fontId="60" fillId="0" borderId="69" xfId="0" applyFont="1" applyBorder="1" applyAlignment="1">
      <alignment horizontal="center" vertical="center"/>
    </xf>
    <xf numFmtId="38" fontId="7" fillId="0" borderId="64" xfId="36" applyFont="1" applyBorder="1" applyAlignment="1" applyProtection="1">
      <alignment vertical="center"/>
    </xf>
    <xf numFmtId="38" fontId="124" fillId="0" borderId="125" xfId="37" applyFont="1" applyBorder="1" applyAlignment="1" applyProtection="1">
      <alignment shrinkToFit="1"/>
    </xf>
    <xf numFmtId="0" fontId="7" fillId="0" borderId="1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38" fontId="7" fillId="0" borderId="35" xfId="36" applyFont="1" applyBorder="1" applyAlignment="1" applyProtection="1">
      <alignment vertical="center"/>
    </xf>
    <xf numFmtId="0" fontId="5" fillId="0" borderId="74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38" fontId="5" fillId="0" borderId="28" xfId="36" applyFont="1" applyBorder="1" applyAlignment="1" applyProtection="1">
      <alignment vertical="center"/>
    </xf>
    <xf numFmtId="0" fontId="60" fillId="0" borderId="25" xfId="0" applyFont="1" applyBorder="1" applyAlignment="1">
      <alignment horizontal="center" vertical="center"/>
    </xf>
    <xf numFmtId="0" fontId="60" fillId="0" borderId="21" xfId="0" applyFont="1" applyBorder="1" applyAlignment="1">
      <alignment vertical="center" shrinkToFit="1"/>
    </xf>
    <xf numFmtId="38" fontId="7" fillId="0" borderId="39" xfId="36" applyFont="1" applyBorder="1" applyAlignment="1" applyProtection="1">
      <alignment vertical="center" shrinkToFit="1"/>
    </xf>
    <xf numFmtId="38" fontId="5" fillId="0" borderId="20" xfId="36" applyFont="1" applyBorder="1" applyAlignment="1" applyProtection="1">
      <alignment horizontal="left" vertical="center"/>
    </xf>
    <xf numFmtId="0" fontId="16" fillId="0" borderId="21" xfId="0" applyFont="1" applyBorder="1" applyAlignment="1">
      <alignment horizontal="left" vertical="center"/>
    </xf>
    <xf numFmtId="38" fontId="7" fillId="0" borderId="22" xfId="36" applyFont="1" applyBorder="1" applyAlignment="1" applyProtection="1">
      <alignment horizontal="right" vertical="center"/>
    </xf>
    <xf numFmtId="38" fontId="104" fillId="0" borderId="23" xfId="36" applyFont="1" applyBorder="1" applyAlignment="1" applyProtection="1">
      <alignment vertical="center"/>
    </xf>
    <xf numFmtId="38" fontId="5" fillId="0" borderId="31" xfId="36" applyFont="1" applyBorder="1" applyAlignment="1" applyProtection="1">
      <alignment horizontal="left" vertical="center"/>
    </xf>
    <xf numFmtId="0" fontId="16" fillId="0" borderId="32" xfId="0" applyFont="1" applyBorder="1" applyAlignment="1">
      <alignment vertical="center"/>
    </xf>
    <xf numFmtId="38" fontId="104" fillId="0" borderId="34" xfId="37" applyFont="1" applyBorder="1" applyAlignment="1" applyProtection="1">
      <alignment shrinkToFit="1"/>
    </xf>
    <xf numFmtId="38" fontId="5" fillId="0" borderId="36" xfId="36" applyFont="1" applyBorder="1" applyAlignment="1" applyProtection="1">
      <alignment vertical="center"/>
    </xf>
    <xf numFmtId="38" fontId="5" fillId="0" borderId="11" xfId="36" applyFont="1" applyBorder="1" applyAlignment="1" applyProtection="1">
      <alignment horizontal="right" vertical="center"/>
    </xf>
    <xf numFmtId="0" fontId="16" fillId="0" borderId="42" xfId="0" applyFont="1" applyBorder="1" applyAlignment="1">
      <alignment vertical="center"/>
    </xf>
    <xf numFmtId="38" fontId="7" fillId="0" borderId="43" xfId="36" applyFont="1" applyBorder="1" applyAlignment="1" applyProtection="1">
      <alignment vertical="center"/>
    </xf>
    <xf numFmtId="38" fontId="124" fillId="0" borderId="13" xfId="37" applyFont="1" applyBorder="1" applyAlignment="1" applyProtection="1">
      <alignment shrinkToFit="1"/>
    </xf>
    <xf numFmtId="0" fontId="15" fillId="0" borderId="11" xfId="0" applyFont="1" applyBorder="1" applyAlignment="1">
      <alignment horizontal="center" vertical="center" shrinkToFit="1"/>
    </xf>
    <xf numFmtId="38" fontId="5" fillId="0" borderId="19" xfId="36" applyFont="1" applyBorder="1" applyAlignment="1" applyProtection="1">
      <alignment vertical="center"/>
    </xf>
    <xf numFmtId="0" fontId="7" fillId="0" borderId="6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38" fontId="5" fillId="0" borderId="45" xfId="36" applyFont="1" applyBorder="1" applyAlignment="1" applyProtection="1">
      <alignment vertical="center"/>
    </xf>
    <xf numFmtId="38" fontId="104" fillId="0" borderId="27" xfId="37" applyFont="1" applyBorder="1" applyAlignment="1" applyProtection="1">
      <alignment shrinkToFit="1"/>
    </xf>
    <xf numFmtId="38" fontId="20" fillId="0" borderId="37" xfId="36" applyFont="1" applyBorder="1" applyAlignment="1" applyProtection="1">
      <alignment horizontal="left" vertical="center" shrinkToFit="1"/>
    </xf>
    <xf numFmtId="0" fontId="60" fillId="0" borderId="35" xfId="0" applyFont="1" applyBorder="1" applyAlignment="1">
      <alignment horizontal="center" vertical="center"/>
    </xf>
    <xf numFmtId="38" fontId="104" fillId="0" borderId="24" xfId="36" applyFont="1" applyBorder="1" applyAlignment="1" applyProtection="1"/>
    <xf numFmtId="38" fontId="5" fillId="0" borderId="20" xfId="36" applyFont="1" applyBorder="1" applyAlignment="1" applyProtection="1">
      <alignment vertical="center" shrinkToFit="1"/>
    </xf>
    <xf numFmtId="0" fontId="7" fillId="0" borderId="53" xfId="0" applyFont="1" applyBorder="1" applyAlignment="1">
      <alignment vertical="center"/>
    </xf>
    <xf numFmtId="38" fontId="7" fillId="0" borderId="20" xfId="36" applyFont="1" applyBorder="1" applyAlignment="1" applyProtection="1">
      <alignment vertical="center"/>
    </xf>
    <xf numFmtId="0" fontId="16" fillId="0" borderId="21" xfId="0" applyFont="1" applyBorder="1" applyAlignment="1">
      <alignment vertical="center"/>
    </xf>
    <xf numFmtId="38" fontId="7" fillId="0" borderId="28" xfId="36" applyFont="1" applyBorder="1" applyAlignment="1" applyProtection="1">
      <alignment vertical="center"/>
    </xf>
    <xf numFmtId="38" fontId="7" fillId="0" borderId="53" xfId="36" applyFont="1" applyBorder="1" applyAlignment="1" applyProtection="1">
      <alignment vertical="center"/>
    </xf>
    <xf numFmtId="0" fontId="20" fillId="0" borderId="35" xfId="0" applyFont="1" applyBorder="1" applyAlignment="1">
      <alignment horizontal="center" vertical="center"/>
    </xf>
    <xf numFmtId="38" fontId="7" fillId="0" borderId="29" xfId="36" applyFont="1" applyBorder="1" applyAlignment="1" applyProtection="1">
      <alignment vertical="center"/>
    </xf>
    <xf numFmtId="38" fontId="5" fillId="0" borderId="30" xfId="36" applyFont="1" applyBorder="1" applyAlignment="1" applyProtection="1">
      <alignment vertical="center"/>
    </xf>
    <xf numFmtId="38" fontId="5" fillId="0" borderId="33" xfId="36" applyFont="1" applyBorder="1" applyAlignment="1" applyProtection="1">
      <alignment vertical="center"/>
    </xf>
    <xf numFmtId="38" fontId="20" fillId="0" borderId="52" xfId="36" applyFont="1" applyBorder="1" applyAlignment="1" applyProtection="1">
      <alignment horizontal="left" vertical="center" shrinkToFit="1"/>
    </xf>
    <xf numFmtId="0" fontId="60" fillId="0" borderId="0" xfId="0" applyFont="1" applyAlignment="1">
      <alignment horizontal="center" vertical="center"/>
    </xf>
    <xf numFmtId="38" fontId="5" fillId="0" borderId="53" xfId="36" applyFont="1" applyBorder="1" applyAlignment="1" applyProtection="1">
      <alignment horizontal="right" vertical="center"/>
    </xf>
    <xf numFmtId="38" fontId="7" fillId="0" borderId="30" xfId="36" applyFont="1" applyBorder="1" applyAlignment="1" applyProtection="1">
      <alignment horizontal="left" vertical="center"/>
    </xf>
    <xf numFmtId="38" fontId="124" fillId="0" borderId="62" xfId="37" applyFont="1" applyBorder="1" applyAlignment="1" applyProtection="1">
      <alignment shrinkToFit="1"/>
    </xf>
    <xf numFmtId="38" fontId="7" fillId="0" borderId="0" xfId="36" applyFont="1" applyProtection="1"/>
    <xf numFmtId="38" fontId="5" fillId="0" borderId="0" xfId="36" applyFont="1" applyProtection="1"/>
    <xf numFmtId="0" fontId="16" fillId="0" borderId="0" xfId="0" applyFont="1"/>
    <xf numFmtId="38" fontId="17" fillId="0" borderId="0" xfId="36" applyFont="1" applyProtection="1"/>
    <xf numFmtId="38" fontId="7" fillId="0" borderId="0" xfId="36" applyFont="1" applyAlignment="1" applyProtection="1">
      <alignment horizontal="center"/>
    </xf>
    <xf numFmtId="0" fontId="13" fillId="0" borderId="0" xfId="0" applyFont="1" applyAlignment="1">
      <alignment horizontal="center" textRotation="255"/>
    </xf>
    <xf numFmtId="38" fontId="5" fillId="0" borderId="0" xfId="36" applyFont="1" applyAlignment="1" applyProtection="1">
      <alignment horizontal="left"/>
    </xf>
    <xf numFmtId="0" fontId="148" fillId="0" borderId="0" xfId="0" applyFont="1"/>
    <xf numFmtId="38" fontId="21" fillId="0" borderId="0" xfId="36" applyFont="1" applyProtection="1"/>
    <xf numFmtId="0" fontId="142" fillId="0" borderId="0" xfId="0" applyFont="1"/>
    <xf numFmtId="38" fontId="16" fillId="0" borderId="0" xfId="36" applyFont="1" applyProtection="1"/>
    <xf numFmtId="38" fontId="22" fillId="0" borderId="0" xfId="36" applyFont="1" applyProtection="1"/>
    <xf numFmtId="38" fontId="7" fillId="0" borderId="0" xfId="36" applyFont="1" applyAlignment="1" applyProtection="1">
      <alignment horizontal="right"/>
    </xf>
    <xf numFmtId="38" fontId="22" fillId="0" borderId="0" xfId="36" applyFont="1" applyAlignment="1" applyProtection="1">
      <alignment vertical="center"/>
    </xf>
    <xf numFmtId="0" fontId="23" fillId="0" borderId="0" xfId="0" applyFont="1" applyAlignment="1">
      <alignment vertical="center"/>
    </xf>
    <xf numFmtId="38" fontId="104" fillId="0" borderId="62" xfId="37" applyFont="1" applyBorder="1" applyAlignment="1" applyProtection="1">
      <alignment shrinkToFit="1"/>
      <protection locked="0"/>
    </xf>
    <xf numFmtId="0" fontId="42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07" fillId="0" borderId="12" xfId="0" applyFont="1" applyBorder="1" applyAlignment="1">
      <alignment horizontal="center" vertical="center" shrinkToFit="1"/>
    </xf>
    <xf numFmtId="0" fontId="107" fillId="0" borderId="11" xfId="0" applyFont="1" applyBorder="1" applyAlignment="1">
      <alignment horizontal="center" vertical="center"/>
    </xf>
    <xf numFmtId="0" fontId="107" fillId="0" borderId="11" xfId="0" applyFont="1" applyBorder="1" applyAlignment="1">
      <alignment horizontal="center" vertical="center" shrinkToFit="1"/>
    </xf>
    <xf numFmtId="0" fontId="5" fillId="0" borderId="49" xfId="0" applyFont="1" applyBorder="1"/>
    <xf numFmtId="38" fontId="5" fillId="0" borderId="40" xfId="36" applyFont="1" applyBorder="1" applyAlignment="1" applyProtection="1">
      <alignment vertical="center"/>
    </xf>
    <xf numFmtId="38" fontId="104" fillId="0" borderId="17" xfId="36" applyFont="1" applyBorder="1" applyAlignment="1" applyProtection="1">
      <alignment vertical="center"/>
    </xf>
    <xf numFmtId="0" fontId="16" fillId="0" borderId="15" xfId="0" applyFont="1" applyBorder="1" applyAlignment="1">
      <alignment vertical="center"/>
    </xf>
    <xf numFmtId="38" fontId="17" fillId="0" borderId="17" xfId="36" applyFont="1" applyBorder="1" applyAlignment="1" applyProtection="1">
      <alignment vertical="center"/>
    </xf>
    <xf numFmtId="38" fontId="5" fillId="0" borderId="24" xfId="36" applyFont="1" applyBorder="1" applyAlignment="1" applyProtection="1">
      <alignment vertical="center"/>
    </xf>
    <xf numFmtId="38" fontId="5" fillId="0" borderId="14" xfId="36" applyFont="1" applyBorder="1" applyAlignment="1" applyProtection="1">
      <alignment horizontal="left" vertical="center"/>
    </xf>
    <xf numFmtId="0" fontId="60" fillId="0" borderId="25" xfId="0" applyFont="1" applyBorder="1" applyAlignment="1">
      <alignment vertical="center"/>
    </xf>
    <xf numFmtId="38" fontId="17" fillId="0" borderId="23" xfId="36" applyFont="1" applyBorder="1" applyAlignment="1" applyProtection="1">
      <alignment vertical="center"/>
    </xf>
    <xf numFmtId="0" fontId="60" fillId="0" borderId="36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11" xfId="0" applyFont="1" applyBorder="1" applyAlignment="1">
      <alignment vertical="center"/>
    </xf>
    <xf numFmtId="38" fontId="5" fillId="0" borderId="29" xfId="36" applyFont="1" applyBorder="1" applyAlignment="1" applyProtection="1">
      <alignment vertical="center" shrinkToFit="1"/>
    </xf>
    <xf numFmtId="0" fontId="60" fillId="0" borderId="12" xfId="0" applyFont="1" applyBorder="1" applyAlignment="1">
      <alignment horizontal="center" vertical="center"/>
    </xf>
    <xf numFmtId="38" fontId="5" fillId="0" borderId="11" xfId="36" applyFont="1" applyBorder="1" applyAlignment="1" applyProtection="1">
      <alignment vertical="center"/>
    </xf>
    <xf numFmtId="38" fontId="17" fillId="0" borderId="13" xfId="36" applyFont="1" applyBorder="1" applyAlignment="1" applyProtection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8" fontId="5" fillId="0" borderId="76" xfId="36" applyFont="1" applyBorder="1" applyAlignment="1" applyProtection="1">
      <alignment horizontal="center" vertical="center"/>
    </xf>
    <xf numFmtId="0" fontId="5" fillId="0" borderId="37" xfId="36" applyNumberFormat="1" applyFont="1" applyBorder="1" applyAlignment="1" applyProtection="1">
      <alignment vertical="center" shrinkToFit="1"/>
    </xf>
    <xf numFmtId="0" fontId="60" fillId="0" borderId="35" xfId="0" applyFont="1" applyBorder="1" applyAlignment="1">
      <alignment vertical="center"/>
    </xf>
    <xf numFmtId="38" fontId="5" fillId="0" borderId="10" xfId="36" applyFont="1" applyBorder="1" applyAlignment="1" applyProtection="1">
      <alignment horizontal="center" vertical="center" textRotation="255"/>
    </xf>
    <xf numFmtId="38" fontId="5" fillId="0" borderId="51" xfId="36" applyFont="1" applyBorder="1" applyAlignment="1" applyProtection="1">
      <alignment horizontal="center" vertical="center"/>
    </xf>
    <xf numFmtId="38" fontId="5" fillId="0" borderId="53" xfId="36" applyFont="1" applyBorder="1" applyAlignment="1" applyProtection="1">
      <alignment vertical="center" shrinkToFit="1"/>
    </xf>
    <xf numFmtId="38" fontId="5" fillId="0" borderId="52" xfId="36" applyFont="1" applyBorder="1" applyAlignment="1" applyProtection="1">
      <alignment vertical="center" shrinkToFit="1"/>
    </xf>
    <xf numFmtId="0" fontId="60" fillId="0" borderId="0" xfId="0" applyFont="1" applyAlignment="1">
      <alignment vertical="center"/>
    </xf>
    <xf numFmtId="38" fontId="7" fillId="0" borderId="0" xfId="36" applyFont="1" applyBorder="1" applyAlignment="1" applyProtection="1">
      <alignment vertical="center"/>
    </xf>
    <xf numFmtId="38" fontId="5" fillId="0" borderId="18" xfId="36" applyFont="1" applyBorder="1" applyAlignment="1" applyProtection="1">
      <alignment horizontal="center" vertical="center"/>
    </xf>
    <xf numFmtId="0" fontId="5" fillId="0" borderId="20" xfId="0" applyFont="1" applyBorder="1" applyAlignment="1">
      <alignment vertical="center" shrinkToFit="1"/>
    </xf>
    <xf numFmtId="38" fontId="5" fillId="0" borderId="18" xfId="36" applyFont="1" applyBorder="1" applyAlignment="1" applyProtection="1">
      <alignment vertical="center"/>
    </xf>
    <xf numFmtId="0" fontId="5" fillId="0" borderId="37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38" fontId="17" fillId="0" borderId="27" xfId="36" applyFont="1" applyBorder="1" applyAlignment="1" applyProtection="1">
      <alignment vertical="center"/>
    </xf>
    <xf numFmtId="38" fontId="5" fillId="0" borderId="37" xfId="36" applyFont="1" applyBorder="1" applyAlignment="1" applyProtection="1">
      <alignment vertical="center" shrinkToFit="1"/>
    </xf>
    <xf numFmtId="0" fontId="7" fillId="0" borderId="31" xfId="0" applyFont="1" applyBorder="1" applyAlignment="1">
      <alignment vertical="center"/>
    </xf>
    <xf numFmtId="38" fontId="20" fillId="0" borderId="24" xfId="36" applyFont="1" applyBorder="1" applyAlignment="1" applyProtection="1">
      <alignment vertical="center"/>
    </xf>
    <xf numFmtId="0" fontId="4" fillId="0" borderId="53" xfId="0" applyFont="1" applyBorder="1" applyAlignment="1">
      <alignment horizontal="left" vertical="center"/>
    </xf>
    <xf numFmtId="38" fontId="104" fillId="0" borderId="24" xfId="36" applyFont="1" applyBorder="1" applyAlignment="1" applyProtection="1">
      <alignment vertical="center"/>
    </xf>
    <xf numFmtId="0" fontId="16" fillId="0" borderId="44" xfId="0" applyFont="1" applyBorder="1" applyAlignment="1">
      <alignment vertical="center"/>
    </xf>
    <xf numFmtId="38" fontId="17" fillId="0" borderId="19" xfId="36" applyFont="1" applyBorder="1" applyAlignment="1" applyProtection="1">
      <alignment vertical="center"/>
    </xf>
    <xf numFmtId="38" fontId="20" fillId="0" borderId="52" xfId="36" applyFont="1" applyBorder="1" applyAlignment="1" applyProtection="1">
      <alignment vertical="center" shrinkToFit="1"/>
    </xf>
    <xf numFmtId="38" fontId="104" fillId="0" borderId="19" xfId="37" applyFont="1" applyBorder="1" applyAlignment="1" applyProtection="1">
      <alignment shrinkToFit="1"/>
    </xf>
    <xf numFmtId="38" fontId="5" fillId="0" borderId="70" xfId="36" applyFont="1" applyBorder="1" applyAlignment="1" applyProtection="1">
      <alignment vertical="center"/>
    </xf>
    <xf numFmtId="0" fontId="96" fillId="0" borderId="67" xfId="0" applyFont="1" applyBorder="1" applyAlignment="1">
      <alignment horizontal="left" vertical="center"/>
    </xf>
    <xf numFmtId="0" fontId="5" fillId="0" borderId="6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38" fontId="20" fillId="0" borderId="19" xfId="36" applyFont="1" applyBorder="1" applyAlignment="1" applyProtection="1">
      <alignment vertical="center"/>
    </xf>
    <xf numFmtId="0" fontId="13" fillId="0" borderId="24" xfId="0" applyFont="1" applyBorder="1" applyAlignment="1">
      <alignment vertical="center"/>
    </xf>
    <xf numFmtId="38" fontId="20" fillId="0" borderId="20" xfId="36" applyFont="1" applyBorder="1" applyAlignment="1" applyProtection="1">
      <alignment vertical="center" shrinkToFit="1"/>
    </xf>
    <xf numFmtId="38" fontId="5" fillId="0" borderId="70" xfId="36" applyFont="1" applyBorder="1" applyAlignment="1" applyProtection="1">
      <alignment vertical="center" shrinkToFit="1"/>
    </xf>
    <xf numFmtId="0" fontId="13" fillId="0" borderId="111" xfId="0" applyFont="1" applyBorder="1" applyAlignment="1">
      <alignment vertical="center"/>
    </xf>
    <xf numFmtId="38" fontId="5" fillId="0" borderId="74" xfId="36" applyFont="1" applyBorder="1" applyAlignment="1" applyProtection="1">
      <alignment vertical="center" shrinkToFit="1"/>
    </xf>
    <xf numFmtId="0" fontId="60" fillId="0" borderId="65" xfId="0" applyFont="1" applyBorder="1" applyAlignment="1">
      <alignment horizontal="center" vertical="center"/>
    </xf>
    <xf numFmtId="38" fontId="7" fillId="0" borderId="12" xfId="36" applyFont="1" applyBorder="1" applyAlignment="1" applyProtection="1">
      <alignment vertical="center" shrinkToFit="1"/>
    </xf>
    <xf numFmtId="38" fontId="5" fillId="0" borderId="49" xfId="36" applyFont="1" applyBorder="1" applyAlignment="1" applyProtection="1">
      <alignment vertical="center"/>
    </xf>
    <xf numFmtId="38" fontId="5" fillId="0" borderId="40" xfId="36" applyFont="1" applyBorder="1" applyAlignment="1" applyProtection="1">
      <alignment horizontal="left" vertical="center" shrinkToFit="1"/>
    </xf>
    <xf numFmtId="38" fontId="5" fillId="0" borderId="68" xfId="36" applyFont="1" applyBorder="1" applyAlignment="1" applyProtection="1">
      <alignment horizontal="left" vertical="center" shrinkToFit="1"/>
    </xf>
    <xf numFmtId="0" fontId="60" fillId="0" borderId="38" xfId="0" applyFont="1" applyBorder="1" applyAlignment="1">
      <alignment vertical="center"/>
    </xf>
    <xf numFmtId="38" fontId="5" fillId="0" borderId="40" xfId="36" applyFont="1" applyBorder="1" applyAlignment="1" applyProtection="1">
      <alignment vertical="center" shrinkToFit="1"/>
    </xf>
    <xf numFmtId="38" fontId="20" fillId="0" borderId="67" xfId="36" applyFont="1" applyBorder="1" applyAlignment="1" applyProtection="1">
      <alignment vertical="center" shrinkToFit="1"/>
    </xf>
    <xf numFmtId="0" fontId="60" fillId="0" borderId="117" xfId="0" applyFont="1" applyBorder="1" applyAlignment="1">
      <alignment vertical="center"/>
    </xf>
    <xf numFmtId="38" fontId="7" fillId="0" borderId="117" xfId="36" applyFont="1" applyBorder="1" applyAlignment="1" applyProtection="1">
      <alignment vertical="center"/>
    </xf>
    <xf numFmtId="0" fontId="16" fillId="0" borderId="38" xfId="0" applyFont="1" applyBorder="1" applyAlignment="1">
      <alignment vertical="center"/>
    </xf>
    <xf numFmtId="38" fontId="5" fillId="0" borderId="28" xfId="36" applyFont="1" applyBorder="1" applyAlignment="1" applyProtection="1">
      <alignment horizontal="left" vertical="center" shrinkToFit="1"/>
    </xf>
    <xf numFmtId="38" fontId="104" fillId="0" borderId="36" xfId="37" applyFont="1" applyBorder="1" applyAlignment="1" applyProtection="1">
      <alignment shrinkToFit="1"/>
    </xf>
    <xf numFmtId="38" fontId="20" fillId="0" borderId="53" xfId="36" applyFont="1" applyBorder="1" applyAlignment="1" applyProtection="1">
      <alignment vertical="center" shrinkToFit="1"/>
    </xf>
    <xf numFmtId="38" fontId="5" fillId="0" borderId="19" xfId="36" applyFont="1" applyBorder="1" applyAlignment="1" applyProtection="1">
      <alignment horizontal="center" vertical="center"/>
    </xf>
    <xf numFmtId="38" fontId="29" fillId="0" borderId="11" xfId="36" applyFont="1" applyBorder="1" applyAlignment="1" applyProtection="1">
      <alignment horizontal="left" vertical="center" shrinkToFit="1"/>
    </xf>
    <xf numFmtId="0" fontId="13" fillId="0" borderId="21" xfId="0" applyFont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0" fontId="7" fillId="0" borderId="16" xfId="0" applyFont="1" applyBorder="1" applyAlignment="1">
      <alignment vertical="center"/>
    </xf>
    <xf numFmtId="38" fontId="5" fillId="0" borderId="19" xfId="36" applyFont="1" applyBorder="1" applyAlignment="1" applyProtection="1">
      <alignment horizontal="right" vertical="center"/>
    </xf>
    <xf numFmtId="0" fontId="16" fillId="0" borderId="36" xfId="0" applyFont="1" applyBorder="1" applyAlignment="1">
      <alignment vertical="center"/>
    </xf>
    <xf numFmtId="38" fontId="29" fillId="0" borderId="114" xfId="36" applyFont="1" applyBorder="1" applyAlignment="1" applyProtection="1">
      <alignment vertical="center" shrinkToFit="1"/>
    </xf>
    <xf numFmtId="0" fontId="106" fillId="0" borderId="12" xfId="0" applyFont="1" applyBorder="1" applyAlignment="1">
      <alignment vertical="center"/>
    </xf>
    <xf numFmtId="38" fontId="7" fillId="0" borderId="43" xfId="0" applyNumberFormat="1" applyFont="1" applyBorder="1" applyAlignment="1">
      <alignment vertical="center" shrinkToFit="1"/>
    </xf>
    <xf numFmtId="38" fontId="5" fillId="0" borderId="10" xfId="36" applyFont="1" applyBorder="1" applyAlignment="1" applyProtection="1">
      <alignment vertical="center" shrinkToFit="1"/>
    </xf>
    <xf numFmtId="0" fontId="5" fillId="0" borderId="31" xfId="0" applyFont="1" applyBorder="1" applyAlignment="1">
      <alignment vertical="center"/>
    </xf>
    <xf numFmtId="0" fontId="60" fillId="0" borderId="32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38" fontId="20" fillId="0" borderId="72" xfId="36" applyFont="1" applyBorder="1" applyAlignment="1" applyProtection="1">
      <alignment vertical="center" shrinkToFit="1"/>
    </xf>
    <xf numFmtId="0" fontId="60" fillId="0" borderId="41" xfId="0" applyFont="1" applyBorder="1" applyAlignment="1">
      <alignment vertical="center"/>
    </xf>
    <xf numFmtId="38" fontId="7" fillId="0" borderId="41" xfId="36" applyFont="1" applyBorder="1" applyAlignment="1" applyProtection="1">
      <alignment vertical="center"/>
    </xf>
    <xf numFmtId="38" fontId="5" fillId="0" borderId="29" xfId="36" applyFont="1" applyBorder="1" applyAlignment="1" applyProtection="1">
      <alignment horizontal="right" vertical="center"/>
    </xf>
    <xf numFmtId="0" fontId="16" fillId="0" borderId="41" xfId="0" applyFont="1" applyBorder="1" applyAlignment="1">
      <alignment vertical="center"/>
    </xf>
    <xf numFmtId="38" fontId="124" fillId="0" borderId="12" xfId="37" applyFont="1" applyBorder="1" applyAlignment="1" applyProtection="1">
      <alignment shrinkToFit="1"/>
    </xf>
    <xf numFmtId="38" fontId="5" fillId="0" borderId="20" xfId="36" applyFont="1" applyBorder="1" applyAlignment="1" applyProtection="1">
      <alignment horizontal="left" vertical="center" shrinkToFit="1"/>
    </xf>
    <xf numFmtId="38" fontId="20" fillId="0" borderId="37" xfId="36" applyFont="1" applyBorder="1" applyAlignment="1" applyProtection="1">
      <alignment vertical="center"/>
    </xf>
    <xf numFmtId="38" fontId="5" fillId="0" borderId="36" xfId="36" applyFont="1" applyBorder="1" applyAlignment="1" applyProtection="1">
      <alignment vertical="center" shrinkToFit="1"/>
    </xf>
    <xf numFmtId="38" fontId="20" fillId="0" borderId="53" xfId="36" applyFont="1" applyBorder="1" applyAlignment="1" applyProtection="1">
      <alignment vertical="center"/>
    </xf>
    <xf numFmtId="38" fontId="5" fillId="0" borderId="31" xfId="36" applyFont="1" applyBorder="1" applyAlignment="1" applyProtection="1">
      <alignment horizontal="left" vertical="center" shrinkToFit="1"/>
    </xf>
    <xf numFmtId="38" fontId="20" fillId="0" borderId="74" xfId="36" applyFont="1" applyBorder="1" applyAlignment="1" applyProtection="1">
      <alignment vertical="center" shrinkToFit="1"/>
    </xf>
    <xf numFmtId="38" fontId="104" fillId="0" borderId="32" xfId="37" applyFont="1" applyBorder="1" applyAlignment="1" applyProtection="1">
      <alignment shrinkToFit="1"/>
    </xf>
    <xf numFmtId="38" fontId="20" fillId="0" borderId="74" xfId="36" applyFont="1" applyBorder="1" applyAlignment="1" applyProtection="1">
      <alignment vertical="center"/>
    </xf>
    <xf numFmtId="38" fontId="17" fillId="0" borderId="111" xfId="36" applyFont="1" applyBorder="1" applyAlignment="1" applyProtection="1">
      <alignment vertical="center"/>
    </xf>
    <xf numFmtId="38" fontId="5" fillId="0" borderId="30" xfId="36" applyFont="1" applyBorder="1" applyAlignment="1" applyProtection="1">
      <alignment horizontal="right" vertical="center"/>
    </xf>
    <xf numFmtId="38" fontId="29" fillId="0" borderId="12" xfId="36" applyFont="1" applyBorder="1" applyAlignment="1" applyProtection="1">
      <alignment horizontal="right" vertical="center"/>
    </xf>
    <xf numFmtId="38" fontId="124" fillId="0" borderId="12" xfId="36" applyFont="1" applyBorder="1" applyAlignment="1" applyProtection="1">
      <alignment vertical="center" shrinkToFit="1"/>
    </xf>
    <xf numFmtId="0" fontId="5" fillId="0" borderId="29" xfId="0" applyFont="1" applyBorder="1" applyAlignment="1">
      <alignment horizontal="right" vertical="center"/>
    </xf>
    <xf numFmtId="0" fontId="7" fillId="0" borderId="41" xfId="0" applyFont="1" applyBorder="1" applyAlignment="1">
      <alignment vertical="center"/>
    </xf>
    <xf numFmtId="38" fontId="7" fillId="0" borderId="48" xfId="0" applyNumberFormat="1" applyFont="1" applyBorder="1" applyAlignment="1">
      <alignment vertical="center"/>
    </xf>
    <xf numFmtId="38" fontId="124" fillId="0" borderId="30" xfId="37" applyFont="1" applyBorder="1" applyAlignment="1" applyProtection="1">
      <alignment shrinkToFit="1"/>
    </xf>
    <xf numFmtId="38" fontId="21" fillId="0" borderId="13" xfId="36" applyFont="1" applyBorder="1" applyAlignment="1" applyProtection="1">
      <alignment vertical="center"/>
    </xf>
    <xf numFmtId="38" fontId="5" fillId="0" borderId="12" xfId="36" applyFont="1" applyBorder="1" applyAlignment="1" applyProtection="1">
      <alignment horizontal="right" vertical="center"/>
    </xf>
    <xf numFmtId="38" fontId="7" fillId="0" borderId="48" xfId="36" applyFont="1" applyBorder="1" applyAlignment="1" applyProtection="1">
      <alignment vertical="center" shrinkToFit="1"/>
    </xf>
    <xf numFmtId="38" fontId="124" fillId="0" borderId="138" xfId="37" applyFont="1" applyBorder="1" applyAlignment="1" applyProtection="1">
      <alignment shrinkToFit="1"/>
    </xf>
    <xf numFmtId="38" fontId="7" fillId="0" borderId="0" xfId="36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38" fontId="29" fillId="0" borderId="0" xfId="36" applyFont="1" applyProtection="1"/>
    <xf numFmtId="0" fontId="29" fillId="0" borderId="0" xfId="0" applyFont="1"/>
    <xf numFmtId="38" fontId="18" fillId="0" borderId="0" xfId="0" applyNumberFormat="1" applyFont="1" applyAlignment="1">
      <alignment horizontal="right"/>
    </xf>
    <xf numFmtId="38" fontId="5" fillId="0" borderId="0" xfId="36" applyFont="1" applyAlignment="1" applyProtection="1">
      <alignment horizontal="right"/>
    </xf>
    <xf numFmtId="0" fontId="128" fillId="0" borderId="18" xfId="0" applyFont="1" applyBorder="1" applyAlignment="1" applyProtection="1">
      <alignment vertical="center"/>
      <protection locked="0"/>
    </xf>
    <xf numFmtId="38" fontId="128" fillId="0" borderId="49" xfId="37" applyFont="1" applyBorder="1" applyAlignment="1" applyProtection="1">
      <alignment shrinkToFit="1"/>
      <protection locked="0"/>
    </xf>
    <xf numFmtId="0" fontId="128" fillId="0" borderId="19" xfId="0" applyFont="1" applyBorder="1" applyAlignment="1" applyProtection="1">
      <alignment vertical="center"/>
      <protection locked="0"/>
    </xf>
    <xf numFmtId="38" fontId="28" fillId="0" borderId="47" xfId="36" applyFont="1" applyBorder="1" applyAlignment="1" applyProtection="1">
      <alignment vertical="center"/>
    </xf>
    <xf numFmtId="0" fontId="16" fillId="0" borderId="69" xfId="0" applyFont="1" applyBorder="1" applyAlignment="1">
      <alignment vertical="center"/>
    </xf>
    <xf numFmtId="38" fontId="11" fillId="0" borderId="46" xfId="36" applyFont="1" applyBorder="1" applyAlignment="1" applyProtection="1">
      <alignment vertical="center"/>
    </xf>
    <xf numFmtId="38" fontId="5" fillId="0" borderId="47" xfId="36" applyFont="1" applyBorder="1" applyAlignment="1" applyProtection="1">
      <alignment vertical="center"/>
    </xf>
    <xf numFmtId="38" fontId="17" fillId="0" borderId="46" xfId="36" applyFont="1" applyBorder="1" applyAlignment="1" applyProtection="1">
      <alignment vertical="center"/>
    </xf>
    <xf numFmtId="38" fontId="5" fillId="0" borderId="20" xfId="36" applyFont="1" applyBorder="1" applyAlignment="1" applyProtection="1">
      <alignment horizontal="right" vertical="center"/>
    </xf>
    <xf numFmtId="38" fontId="21" fillId="0" borderId="23" xfId="36" applyFont="1" applyBorder="1" applyAlignment="1" applyProtection="1">
      <alignment vertical="center"/>
    </xf>
    <xf numFmtId="38" fontId="7" fillId="0" borderId="31" xfId="36" applyFont="1" applyBorder="1" applyAlignment="1" applyProtection="1">
      <alignment vertical="center"/>
    </xf>
    <xf numFmtId="38" fontId="7" fillId="0" borderId="65" xfId="36" applyFont="1" applyBorder="1" applyAlignment="1" applyProtection="1">
      <alignment vertical="center"/>
    </xf>
    <xf numFmtId="38" fontId="7" fillId="0" borderId="34" xfId="36" applyFont="1" applyBorder="1" applyAlignment="1" applyProtection="1">
      <alignment vertical="center"/>
    </xf>
    <xf numFmtId="38" fontId="7" fillId="0" borderId="43" xfId="36" applyFont="1" applyBorder="1" applyAlignment="1" applyProtection="1">
      <alignment horizontal="right" vertical="center"/>
    </xf>
    <xf numFmtId="38" fontId="124" fillId="0" borderId="13" xfId="36" applyFont="1" applyBorder="1" applyAlignment="1" applyProtection="1">
      <alignment vertical="center"/>
    </xf>
    <xf numFmtId="0" fontId="7" fillId="0" borderId="64" xfId="0" applyFont="1" applyBorder="1" applyAlignment="1">
      <alignment horizontal="center" vertical="center" textRotation="255"/>
    </xf>
    <xf numFmtId="38" fontId="17" fillId="0" borderId="49" xfId="36" applyFont="1" applyBorder="1" applyAlignment="1" applyProtection="1">
      <alignment vertical="center"/>
    </xf>
    <xf numFmtId="38" fontId="5" fillId="0" borderId="68" xfId="36" applyFont="1" applyBorder="1" applyAlignment="1" applyProtection="1">
      <alignment horizontal="left" vertical="center"/>
    </xf>
    <xf numFmtId="38" fontId="5" fillId="0" borderId="52" xfId="36" applyFont="1" applyBorder="1" applyAlignment="1" applyProtection="1">
      <alignment vertical="center"/>
    </xf>
    <xf numFmtId="38" fontId="5" fillId="0" borderId="24" xfId="36" applyFont="1" applyBorder="1" applyAlignment="1" applyProtection="1">
      <alignment horizontal="left" vertical="center"/>
    </xf>
    <xf numFmtId="0" fontId="0" fillId="0" borderId="65" xfId="0" applyBorder="1"/>
    <xf numFmtId="38" fontId="7" fillId="0" borderId="30" xfId="36" applyFont="1" applyBorder="1" applyAlignment="1" applyProtection="1">
      <alignment vertical="center"/>
    </xf>
    <xf numFmtId="38" fontId="7" fillId="0" borderId="11" xfId="36" applyFont="1" applyBorder="1" applyAlignment="1" applyProtection="1">
      <alignment vertical="center"/>
    </xf>
    <xf numFmtId="38" fontId="7" fillId="0" borderId="12" xfId="0" applyNumberFormat="1" applyFont="1" applyBorder="1" applyAlignment="1">
      <alignment vertical="center"/>
    </xf>
    <xf numFmtId="38" fontId="5" fillId="0" borderId="49" xfId="36" applyFont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38" fontId="7" fillId="0" borderId="0" xfId="36" applyFont="1" applyAlignment="1" applyProtection="1">
      <alignment vertical="center"/>
    </xf>
    <xf numFmtId="0" fontId="7" fillId="0" borderId="20" xfId="0" applyFont="1" applyBorder="1" applyAlignment="1">
      <alignment vertical="center" shrinkToFit="1"/>
    </xf>
    <xf numFmtId="0" fontId="7" fillId="0" borderId="36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60" fillId="0" borderId="36" xfId="0" applyFont="1" applyBorder="1" applyAlignment="1">
      <alignment horizontal="center" vertical="center"/>
    </xf>
    <xf numFmtId="38" fontId="104" fillId="0" borderId="50" xfId="36" applyFont="1" applyBorder="1" applyAlignment="1" applyProtection="1">
      <alignment vertical="center"/>
    </xf>
    <xf numFmtId="38" fontId="5" fillId="0" borderId="28" xfId="36" applyFont="1" applyBorder="1" applyAlignment="1" applyProtection="1">
      <alignment vertical="center" shrinkToFit="1"/>
    </xf>
    <xf numFmtId="0" fontId="7" fillId="0" borderId="4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50" xfId="0" applyFont="1" applyBorder="1" applyAlignment="1">
      <alignment vertical="center"/>
    </xf>
    <xf numFmtId="38" fontId="5" fillId="0" borderId="20" xfId="36" applyFont="1" applyBorder="1" applyAlignment="1" applyProtection="1">
      <alignment horizontal="right" vertical="center" shrinkToFit="1"/>
    </xf>
    <xf numFmtId="38" fontId="5" fillId="0" borderId="53" xfId="36" applyFont="1" applyBorder="1" applyAlignment="1" applyProtection="1">
      <alignment horizontal="left" vertical="center"/>
    </xf>
    <xf numFmtId="38" fontId="7" fillId="0" borderId="29" xfId="36" applyFont="1" applyBorder="1" applyAlignment="1" applyProtection="1">
      <alignment horizontal="center" vertical="center"/>
    </xf>
    <xf numFmtId="38" fontId="7" fillId="0" borderId="41" xfId="36" applyFont="1" applyBorder="1" applyAlignment="1" applyProtection="1">
      <alignment horizontal="center" vertical="center"/>
    </xf>
    <xf numFmtId="38" fontId="7" fillId="0" borderId="63" xfId="36" applyFont="1" applyBorder="1" applyAlignment="1" applyProtection="1">
      <alignment horizontal="center" vertical="center" textRotation="255"/>
    </xf>
    <xf numFmtId="38" fontId="5" fillId="0" borderId="46" xfId="36" applyFont="1" applyBorder="1" applyAlignment="1" applyProtection="1">
      <alignment vertical="center"/>
    </xf>
    <xf numFmtId="0" fontId="60" fillId="0" borderId="44" xfId="0" applyFont="1" applyBorder="1" applyAlignment="1">
      <alignment vertical="center"/>
    </xf>
    <xf numFmtId="0" fontId="4" fillId="0" borderId="38" xfId="49" applyFont="1" applyBorder="1" applyAlignment="1">
      <alignment vertical="center" shrinkToFit="1"/>
    </xf>
    <xf numFmtId="38" fontId="7" fillId="0" borderId="14" xfId="36" applyFont="1" applyBorder="1" applyAlignment="1" applyProtection="1">
      <alignment vertical="center"/>
    </xf>
    <xf numFmtId="38" fontId="7" fillId="0" borderId="10" xfId="36" applyFont="1" applyBorder="1" applyAlignment="1" applyProtection="1">
      <alignment horizontal="center" vertical="center" textRotation="255"/>
    </xf>
    <xf numFmtId="38" fontId="7" fillId="0" borderId="0" xfId="36" applyFont="1" applyAlignment="1" applyProtection="1">
      <alignment horizontal="center" vertical="center" textRotation="255"/>
    </xf>
    <xf numFmtId="38" fontId="7" fillId="0" borderId="19" xfId="36" applyFont="1" applyBorder="1" applyAlignment="1" applyProtection="1">
      <alignment horizontal="center" vertical="center"/>
    </xf>
    <xf numFmtId="38" fontId="20" fillId="0" borderId="20" xfId="36" applyFont="1" applyBorder="1" applyAlignment="1" applyProtection="1">
      <alignment vertical="center"/>
    </xf>
    <xf numFmtId="38" fontId="5" fillId="0" borderId="50" xfId="36" applyFont="1" applyBorder="1" applyAlignment="1" applyProtection="1">
      <alignment horizontal="left" vertical="center"/>
    </xf>
    <xf numFmtId="38" fontId="5" fillId="0" borderId="18" xfId="36" applyFont="1" applyBorder="1" applyAlignment="1" applyProtection="1">
      <alignment horizontal="right" vertical="center"/>
    </xf>
    <xf numFmtId="38" fontId="7" fillId="0" borderId="35" xfId="36" applyFont="1" applyBorder="1" applyAlignment="1" applyProtection="1">
      <alignment horizontal="center" vertical="center" textRotation="255"/>
    </xf>
    <xf numFmtId="0" fontId="20" fillId="0" borderId="12" xfId="0" applyFont="1" applyBorder="1" applyAlignment="1">
      <alignment vertical="center"/>
    </xf>
    <xf numFmtId="38" fontId="24" fillId="0" borderId="12" xfId="36" applyFont="1" applyBorder="1" applyAlignment="1" applyProtection="1">
      <alignment vertical="center"/>
    </xf>
    <xf numFmtId="0" fontId="20" fillId="0" borderId="0" xfId="0" applyFont="1" applyAlignment="1">
      <alignment vertical="center"/>
    </xf>
    <xf numFmtId="38" fontId="24" fillId="0" borderId="0" xfId="36" applyFont="1" applyAlignment="1" applyProtection="1">
      <alignment vertical="center"/>
    </xf>
    <xf numFmtId="38" fontId="21" fillId="0" borderId="0" xfId="36" applyFont="1" applyAlignment="1" applyProtection="1">
      <alignment vertical="center"/>
    </xf>
    <xf numFmtId="38" fontId="5" fillId="0" borderId="0" xfId="36" applyFont="1" applyAlignment="1" applyProtection="1">
      <alignment vertical="center"/>
    </xf>
    <xf numFmtId="38" fontId="17" fillId="0" borderId="0" xfId="36" applyFont="1" applyAlignment="1" applyProtection="1">
      <alignment vertical="center"/>
    </xf>
    <xf numFmtId="38" fontId="5" fillId="0" borderId="0" xfId="36" applyFont="1" applyAlignment="1" applyProtection="1">
      <alignment horizontal="right" vertical="center"/>
    </xf>
    <xf numFmtId="38" fontId="19" fillId="0" borderId="0" xfId="36" applyFont="1" applyProtection="1"/>
    <xf numFmtId="38" fontId="104" fillId="0" borderId="125" xfId="36" applyFont="1" applyBorder="1" applyAlignment="1" applyProtection="1">
      <alignment vertical="center"/>
      <protection locked="0"/>
    </xf>
    <xf numFmtId="38" fontId="5" fillId="0" borderId="14" xfId="36" applyFont="1" applyFill="1" applyBorder="1" applyAlignment="1" applyProtection="1">
      <alignment vertical="center"/>
    </xf>
    <xf numFmtId="38" fontId="7" fillId="0" borderId="16" xfId="36" applyFont="1" applyFill="1" applyBorder="1" applyAlignment="1" applyProtection="1">
      <alignment vertical="center"/>
    </xf>
    <xf numFmtId="38" fontId="104" fillId="0" borderId="23" xfId="37" applyFont="1" applyFill="1" applyBorder="1" applyAlignment="1" applyProtection="1">
      <alignment shrinkToFit="1"/>
    </xf>
    <xf numFmtId="38" fontId="5" fillId="0" borderId="50" xfId="36" applyFont="1" applyBorder="1" applyAlignment="1" applyProtection="1">
      <alignment vertical="center"/>
    </xf>
    <xf numFmtId="38" fontId="5" fillId="0" borderId="20" xfId="36" applyFont="1" applyFill="1" applyBorder="1" applyAlignment="1" applyProtection="1">
      <alignment vertical="center"/>
    </xf>
    <xf numFmtId="38" fontId="7" fillId="0" borderId="22" xfId="36" applyFont="1" applyFill="1" applyBorder="1" applyAlignment="1" applyProtection="1">
      <alignment vertical="center"/>
    </xf>
    <xf numFmtId="38" fontId="5" fillId="0" borderId="14" xfId="36" applyFont="1" applyFill="1" applyBorder="1" applyAlignment="1" applyProtection="1">
      <alignment horizontal="left" vertical="center"/>
    </xf>
    <xf numFmtId="38" fontId="5" fillId="0" borderId="29" xfId="36" applyFont="1" applyBorder="1" applyAlignment="1" applyProtection="1">
      <alignment vertical="center"/>
    </xf>
    <xf numFmtId="0" fontId="60" fillId="0" borderId="73" xfId="0" applyFont="1" applyBorder="1" applyAlignment="1">
      <alignment vertical="center"/>
    </xf>
    <xf numFmtId="38" fontId="7" fillId="0" borderId="48" xfId="36" applyFont="1" applyBorder="1" applyAlignment="1" applyProtection="1">
      <alignment vertical="center"/>
    </xf>
    <xf numFmtId="38" fontId="7" fillId="0" borderId="30" xfId="36" applyFont="1" applyBorder="1" applyAlignment="1" applyProtection="1">
      <alignment horizontal="right" vertical="center"/>
    </xf>
    <xf numFmtId="38" fontId="11" fillId="0" borderId="13" xfId="36" applyFont="1" applyBorder="1" applyAlignment="1" applyProtection="1">
      <alignment vertical="center"/>
    </xf>
    <xf numFmtId="0" fontId="20" fillId="0" borderId="49" xfId="0" applyFont="1" applyBorder="1" applyAlignment="1">
      <alignment horizontal="left" vertical="center"/>
    </xf>
    <xf numFmtId="38" fontId="5" fillId="0" borderId="40" xfId="36" applyFont="1" applyBorder="1" applyAlignment="1" applyProtection="1">
      <alignment horizontal="left" vertical="center"/>
    </xf>
    <xf numFmtId="0" fontId="4" fillId="0" borderId="71" xfId="49" applyFont="1" applyBorder="1" applyAlignment="1">
      <alignment horizontal="left" vertical="center" shrinkToFit="1"/>
    </xf>
    <xf numFmtId="38" fontId="5" fillId="0" borderId="24" xfId="36" applyFont="1" applyBorder="1" applyAlignment="1" applyProtection="1">
      <alignment vertical="center" wrapText="1"/>
    </xf>
    <xf numFmtId="38" fontId="5" fillId="0" borderId="37" xfId="36" applyFont="1" applyBorder="1" applyAlignment="1" applyProtection="1">
      <alignment vertical="center"/>
    </xf>
    <xf numFmtId="38" fontId="5" fillId="0" borderId="10" xfId="36" applyFont="1" applyBorder="1" applyAlignment="1" applyProtection="1">
      <alignment horizontal="left" vertical="center"/>
    </xf>
    <xf numFmtId="38" fontId="17" fillId="0" borderId="51" xfId="36" applyFont="1" applyBorder="1" applyAlignment="1" applyProtection="1">
      <alignment vertical="center"/>
    </xf>
    <xf numFmtId="0" fontId="7" fillId="0" borderId="29" xfId="0" applyFont="1" applyBorder="1" applyAlignment="1">
      <alignment horizontal="center" vertical="center"/>
    </xf>
    <xf numFmtId="38" fontId="17" fillId="0" borderId="62" xfId="36" applyFont="1" applyBorder="1" applyAlignment="1" applyProtection="1">
      <alignment vertical="center"/>
    </xf>
    <xf numFmtId="0" fontId="16" fillId="0" borderId="35" xfId="0" applyFont="1" applyBorder="1" applyAlignment="1">
      <alignment vertical="center"/>
    </xf>
    <xf numFmtId="38" fontId="21" fillId="0" borderId="18" xfId="36" applyFont="1" applyBorder="1" applyAlignment="1" applyProtection="1">
      <alignment vertical="center"/>
    </xf>
    <xf numFmtId="38" fontId="5" fillId="0" borderId="18" xfId="36" applyFont="1" applyBorder="1" applyAlignment="1" applyProtection="1">
      <alignment horizontal="left" vertical="center"/>
    </xf>
    <xf numFmtId="38" fontId="7" fillId="0" borderId="45" xfId="0" applyNumberFormat="1" applyFont="1" applyBorder="1" applyAlignment="1">
      <alignment vertical="center"/>
    </xf>
    <xf numFmtId="38" fontId="5" fillId="0" borderId="28" xfId="36" applyFont="1" applyBorder="1" applyAlignment="1" applyProtection="1">
      <alignment horizontal="left" vertical="center"/>
    </xf>
    <xf numFmtId="38" fontId="5" fillId="0" borderId="28" xfId="36" applyFont="1" applyBorder="1" applyAlignment="1" applyProtection="1">
      <alignment horizontal="right" vertical="center"/>
    </xf>
    <xf numFmtId="38" fontId="104" fillId="0" borderId="30" xfId="36" applyFont="1" applyBorder="1" applyAlignment="1" applyProtection="1">
      <alignment vertical="center"/>
      <protection locked="0"/>
    </xf>
    <xf numFmtId="38" fontId="128" fillId="0" borderId="125" xfId="36" applyFont="1" applyBorder="1" applyAlignment="1" applyProtection="1">
      <alignment vertical="center"/>
      <protection locked="0"/>
    </xf>
    <xf numFmtId="0" fontId="32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5" fillId="0" borderId="49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4" fillId="0" borderId="15" xfId="49" applyFont="1" applyBorder="1" applyAlignment="1">
      <alignment horizontal="left" vertical="center" shrinkToFit="1"/>
    </xf>
    <xf numFmtId="0" fontId="20" fillId="0" borderId="25" xfId="0" applyFont="1" applyBorder="1" applyAlignment="1">
      <alignment horizontal="center" vertical="center"/>
    </xf>
    <xf numFmtId="0" fontId="4" fillId="0" borderId="53" xfId="49" applyFont="1" applyBorder="1" applyAlignment="1">
      <alignment horizontal="left" vertical="center" shrinkToFit="1"/>
    </xf>
    <xf numFmtId="38" fontId="17" fillId="0" borderId="15" xfId="36" applyFont="1" applyBorder="1" applyAlignment="1" applyProtection="1">
      <alignment vertical="center"/>
    </xf>
    <xf numFmtId="38" fontId="5" fillId="0" borderId="52" xfId="36" applyFont="1" applyBorder="1" applyAlignment="1" applyProtection="1">
      <alignment horizontal="left" vertical="center"/>
    </xf>
    <xf numFmtId="38" fontId="7" fillId="0" borderId="20" xfId="36" applyFont="1" applyBorder="1" applyAlignment="1" applyProtection="1">
      <alignment vertical="center" shrinkToFit="1"/>
    </xf>
    <xf numFmtId="38" fontId="17" fillId="0" borderId="36" xfId="36" applyFont="1" applyBorder="1" applyAlignment="1" applyProtection="1">
      <alignment vertical="center"/>
    </xf>
    <xf numFmtId="38" fontId="7" fillId="0" borderId="14" xfId="36" applyFont="1" applyBorder="1" applyAlignment="1" applyProtection="1">
      <alignment vertical="center" shrinkToFit="1"/>
    </xf>
    <xf numFmtId="38" fontId="17" fillId="0" borderId="35" xfId="36" applyFont="1" applyBorder="1" applyAlignment="1" applyProtection="1">
      <alignment vertical="center"/>
    </xf>
    <xf numFmtId="38" fontId="104" fillId="0" borderId="75" xfId="36" applyFont="1" applyBorder="1" applyAlignment="1" applyProtection="1">
      <alignment vertical="center"/>
    </xf>
    <xf numFmtId="38" fontId="5" fillId="0" borderId="28" xfId="36" applyFont="1" applyBorder="1" applyAlignment="1" applyProtection="1">
      <alignment horizontal="right" vertical="center" shrinkToFit="1"/>
    </xf>
    <xf numFmtId="0" fontId="20" fillId="0" borderId="32" xfId="0" applyFont="1" applyBorder="1" applyAlignment="1">
      <alignment horizontal="center" vertical="center"/>
    </xf>
    <xf numFmtId="0" fontId="7" fillId="0" borderId="7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9" xfId="36" applyFont="1" applyBorder="1" applyAlignment="1" applyProtection="1">
      <alignment horizontal="right" vertical="center"/>
    </xf>
    <xf numFmtId="38" fontId="5" fillId="0" borderId="47" xfId="36" applyFont="1" applyBorder="1" applyAlignment="1" applyProtection="1">
      <alignment horizontal="right" vertical="center"/>
    </xf>
    <xf numFmtId="0" fontId="60" fillId="0" borderId="63" xfId="0" applyFont="1" applyBorder="1" applyAlignment="1">
      <alignment horizontal="center" vertical="center"/>
    </xf>
    <xf numFmtId="38" fontId="7" fillId="0" borderId="63" xfId="36" applyFont="1" applyBorder="1" applyAlignment="1" applyProtection="1">
      <alignment vertical="center"/>
    </xf>
    <xf numFmtId="38" fontId="124" fillId="0" borderId="69" xfId="37" applyFont="1" applyBorder="1" applyAlignment="1" applyProtection="1">
      <alignment shrinkToFit="1"/>
    </xf>
    <xf numFmtId="0" fontId="20" fillId="0" borderId="63" xfId="0" applyFont="1" applyBorder="1" applyAlignment="1">
      <alignment horizontal="center" vertical="center"/>
    </xf>
    <xf numFmtId="38" fontId="124" fillId="0" borderId="76" xfId="37" applyFont="1" applyBorder="1" applyAlignment="1" applyProtection="1">
      <alignment shrinkToFit="1"/>
    </xf>
    <xf numFmtId="0" fontId="7" fillId="0" borderId="47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5" fillId="0" borderId="83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4" fillId="0" borderId="145" xfId="0" applyFont="1" applyBorder="1" applyAlignment="1">
      <alignment horizontal="center"/>
    </xf>
    <xf numFmtId="38" fontId="7" fillId="0" borderId="10" xfId="36" applyFont="1" applyBorder="1" applyAlignment="1" applyProtection="1">
      <alignment horizontal="center" vertical="center"/>
    </xf>
    <xf numFmtId="38" fontId="5" fillId="0" borderId="14" xfId="37" applyFont="1" applyBorder="1" applyAlignment="1" applyProtection="1">
      <alignment vertical="center"/>
    </xf>
    <xf numFmtId="38" fontId="7" fillId="0" borderId="16" xfId="37" applyFont="1" applyBorder="1" applyAlignment="1" applyProtection="1">
      <alignment vertical="center"/>
    </xf>
    <xf numFmtId="38" fontId="34" fillId="0" borderId="141" xfId="36" applyFont="1" applyBorder="1" applyAlignment="1" applyProtection="1">
      <alignment vertical="center"/>
    </xf>
    <xf numFmtId="0" fontId="20" fillId="0" borderId="38" xfId="0" applyFont="1" applyBorder="1" applyAlignment="1">
      <alignment horizontal="center" vertical="center"/>
    </xf>
    <xf numFmtId="38" fontId="5" fillId="0" borderId="28" xfId="37" applyFont="1" applyBorder="1" applyAlignment="1" applyProtection="1">
      <alignment vertical="center"/>
    </xf>
    <xf numFmtId="38" fontId="7" fillId="0" borderId="26" xfId="37" applyFont="1" applyBorder="1" applyAlignment="1" applyProtection="1">
      <alignment vertical="center"/>
    </xf>
    <xf numFmtId="38" fontId="5" fillId="0" borderId="141" xfId="36" applyFont="1" applyBorder="1" applyAlignment="1" applyProtection="1">
      <alignment vertical="center"/>
    </xf>
    <xf numFmtId="38" fontId="5" fillId="0" borderId="20" xfId="37" applyFont="1" applyBorder="1" applyAlignment="1" applyProtection="1">
      <alignment vertical="center"/>
    </xf>
    <xf numFmtId="38" fontId="7" fillId="0" borderId="22" xfId="37" applyFont="1" applyBorder="1" applyAlignment="1" applyProtection="1">
      <alignment vertical="center"/>
    </xf>
    <xf numFmtId="38" fontId="5" fillId="0" borderId="108" xfId="36" applyFont="1" applyBorder="1" applyAlignment="1" applyProtection="1">
      <alignment vertical="center"/>
    </xf>
    <xf numFmtId="38" fontId="17" fillId="0" borderId="36" xfId="37" applyFont="1" applyBorder="1" applyAlignment="1" applyProtection="1">
      <alignment vertical="center"/>
    </xf>
    <xf numFmtId="38" fontId="60" fillId="0" borderId="14" xfId="36" applyFont="1" applyBorder="1" applyAlignment="1" applyProtection="1">
      <alignment vertical="center"/>
    </xf>
    <xf numFmtId="38" fontId="17" fillId="0" borderId="75" xfId="37" applyFont="1" applyBorder="1" applyAlignment="1" applyProtection="1">
      <alignment vertical="center"/>
    </xf>
    <xf numFmtId="38" fontId="5" fillId="0" borderId="142" xfId="36" applyFont="1" applyBorder="1" applyAlignment="1" applyProtection="1">
      <alignment vertical="center"/>
    </xf>
    <xf numFmtId="38" fontId="5" fillId="0" borderId="108" xfId="36" applyFont="1" applyBorder="1" applyAlignment="1" applyProtection="1">
      <alignment horizontal="left" vertical="center"/>
    </xf>
    <xf numFmtId="38" fontId="5" fillId="0" borderId="53" xfId="37" applyFont="1" applyBorder="1" applyAlignment="1" applyProtection="1">
      <alignment vertical="center"/>
    </xf>
    <xf numFmtId="38" fontId="17" fillId="0" borderId="21" xfId="37" applyFont="1" applyBorder="1" applyAlignment="1" applyProtection="1">
      <alignment vertical="center"/>
    </xf>
    <xf numFmtId="38" fontId="5" fillId="0" borderId="141" xfId="36" applyFont="1" applyBorder="1" applyAlignment="1" applyProtection="1">
      <alignment horizontal="left" vertical="center" shrinkToFit="1"/>
    </xf>
    <xf numFmtId="38" fontId="124" fillId="0" borderId="42" xfId="37" applyFont="1" applyBorder="1" applyAlignment="1" applyProtection="1">
      <alignment shrinkToFit="1"/>
    </xf>
    <xf numFmtId="38" fontId="5" fillId="0" borderId="19" xfId="36" applyFont="1" applyBorder="1" applyAlignment="1" applyProtection="1">
      <alignment horizontal="left" vertical="center"/>
    </xf>
    <xf numFmtId="0" fontId="23" fillId="0" borderId="11" xfId="0" applyFont="1" applyBorder="1" applyAlignment="1">
      <alignment horizontal="center" vertical="center"/>
    </xf>
    <xf numFmtId="38" fontId="20" fillId="0" borderId="14" xfId="36" applyFont="1" applyBorder="1" applyAlignment="1" applyProtection="1">
      <alignment vertical="center"/>
    </xf>
    <xf numFmtId="38" fontId="30" fillId="0" borderId="108" xfId="36" applyFont="1" applyBorder="1" applyAlignment="1" applyProtection="1">
      <alignment horizontal="left" vertical="center" shrinkToFit="1"/>
    </xf>
    <xf numFmtId="38" fontId="17" fillId="0" borderId="75" xfId="36" applyFont="1" applyBorder="1" applyAlignment="1" applyProtection="1">
      <alignment vertical="center"/>
    </xf>
    <xf numFmtId="38" fontId="5" fillId="0" borderId="147" xfId="36" applyFont="1" applyBorder="1" applyAlignment="1" applyProtection="1">
      <alignment horizontal="left" vertical="center"/>
    </xf>
    <xf numFmtId="0" fontId="20" fillId="0" borderId="148" xfId="0" applyFont="1" applyBorder="1" applyAlignment="1">
      <alignment horizontal="center" vertical="center"/>
    </xf>
    <xf numFmtId="38" fontId="7" fillId="0" borderId="110" xfId="36" applyFont="1" applyBorder="1" applyAlignment="1" applyProtection="1">
      <alignment vertical="center"/>
    </xf>
    <xf numFmtId="38" fontId="5" fillId="0" borderId="142" xfId="36" applyFont="1" applyBorder="1" applyAlignment="1" applyProtection="1">
      <alignment horizontal="left" vertical="center"/>
    </xf>
    <xf numFmtId="38" fontId="5" fillId="0" borderId="151" xfId="36" applyFont="1" applyBorder="1" applyAlignment="1" applyProtection="1">
      <alignment horizontal="left" vertical="center"/>
    </xf>
    <xf numFmtId="38" fontId="5" fillId="0" borderId="152" xfId="36" applyFont="1" applyBorder="1" applyAlignment="1" applyProtection="1">
      <alignment horizontal="left" vertical="center"/>
    </xf>
    <xf numFmtId="38" fontId="7" fillId="0" borderId="14" xfId="36" applyFont="1" applyBorder="1" applyAlignment="1" applyProtection="1">
      <alignment horizontal="center" vertical="center"/>
    </xf>
    <xf numFmtId="38" fontId="5" fillId="0" borderId="17" xfId="36" applyFont="1" applyBorder="1" applyAlignment="1" applyProtection="1">
      <alignment horizontal="left" vertical="center"/>
    </xf>
    <xf numFmtId="38" fontId="60" fillId="0" borderId="20" xfId="36" applyFont="1" applyBorder="1" applyAlignment="1" applyProtection="1">
      <alignment vertical="center"/>
    </xf>
    <xf numFmtId="38" fontId="5" fillId="0" borderId="136" xfId="36" applyFont="1" applyBorder="1" applyAlignment="1" applyProtection="1">
      <alignment horizontal="left" vertical="center"/>
    </xf>
    <xf numFmtId="0" fontId="20" fillId="0" borderId="143" xfId="0" applyFont="1" applyBorder="1" applyAlignment="1">
      <alignment horizontal="center" vertical="center"/>
    </xf>
    <xf numFmtId="38" fontId="7" fillId="0" borderId="144" xfId="36" applyFont="1" applyBorder="1" applyAlignment="1" applyProtection="1">
      <alignment vertical="center"/>
    </xf>
    <xf numFmtId="38" fontId="5" fillId="0" borderId="153" xfId="36" applyFont="1" applyBorder="1" applyAlignment="1" applyProtection="1">
      <alignment horizontal="left" vertical="center"/>
    </xf>
    <xf numFmtId="0" fontId="60" fillId="0" borderId="12" xfId="0" applyFont="1" applyBorder="1" applyAlignment="1">
      <alignment vertical="center"/>
    </xf>
    <xf numFmtId="38" fontId="21" fillId="0" borderId="30" xfId="36" applyFont="1" applyBorder="1" applyAlignment="1" applyProtection="1">
      <alignment vertical="center"/>
    </xf>
    <xf numFmtId="38" fontId="104" fillId="0" borderId="75" xfId="36" applyFont="1" applyBorder="1" applyAlignment="1" applyProtection="1">
      <alignment vertical="center"/>
      <protection locked="0"/>
    </xf>
    <xf numFmtId="38" fontId="128" fillId="0" borderId="18" xfId="36" applyFont="1" applyBorder="1" applyAlignment="1" applyProtection="1">
      <alignment vertical="center"/>
      <protection locked="0"/>
    </xf>
    <xf numFmtId="38" fontId="104" fillId="0" borderId="44" xfId="36" applyFont="1" applyBorder="1" applyAlignment="1" applyProtection="1">
      <alignment vertical="center"/>
      <protection locked="0"/>
    </xf>
    <xf numFmtId="38" fontId="7" fillId="0" borderId="45" xfId="36" applyFont="1" applyBorder="1" applyAlignment="1" applyProtection="1">
      <alignment horizontal="right" vertical="center"/>
    </xf>
    <xf numFmtId="38" fontId="20" fillId="0" borderId="14" xfId="36" applyFont="1" applyBorder="1" applyAlignment="1" applyProtection="1">
      <alignment vertical="center" shrinkToFit="1"/>
    </xf>
    <xf numFmtId="38" fontId="20" fillId="0" borderId="10" xfId="36" applyFont="1" applyBorder="1" applyAlignment="1" applyProtection="1">
      <alignment vertical="center" shrinkToFit="1"/>
    </xf>
    <xf numFmtId="0" fontId="20" fillId="0" borderId="44" xfId="0" applyFont="1" applyBorder="1" applyAlignment="1">
      <alignment horizontal="center" vertical="center"/>
    </xf>
    <xf numFmtId="0" fontId="4" fillId="0" borderId="21" xfId="49" applyFont="1" applyBorder="1" applyAlignment="1">
      <alignment horizontal="left" vertical="center" shrinkToFit="1"/>
    </xf>
    <xf numFmtId="38" fontId="5" fillId="0" borderId="14" xfId="36" applyFont="1" applyBorder="1" applyAlignment="1" applyProtection="1">
      <alignment horizontal="left" vertical="center" shrinkToFit="1"/>
    </xf>
    <xf numFmtId="38" fontId="21" fillId="0" borderId="24" xfId="36" applyFont="1" applyBorder="1" applyAlignment="1" applyProtection="1">
      <alignment vertical="center"/>
    </xf>
    <xf numFmtId="0" fontId="4" fillId="0" borderId="121" xfId="49" applyFont="1" applyBorder="1" applyAlignment="1">
      <alignment horizontal="left" vertical="center" shrinkToFit="1"/>
    </xf>
    <xf numFmtId="38" fontId="20" fillId="0" borderId="14" xfId="36" applyFont="1" applyBorder="1" applyAlignment="1" applyProtection="1">
      <alignment horizontal="left" vertical="center" shrinkToFit="1"/>
    </xf>
    <xf numFmtId="0" fontId="82" fillId="0" borderId="21" xfId="0" applyFont="1" applyBorder="1" applyAlignment="1">
      <alignment vertical="center"/>
    </xf>
    <xf numFmtId="38" fontId="83" fillId="0" borderId="22" xfId="36" applyFont="1" applyBorder="1" applyAlignment="1" applyProtection="1">
      <alignment vertical="center"/>
    </xf>
    <xf numFmtId="0" fontId="82" fillId="0" borderId="15" xfId="0" applyFont="1" applyBorder="1" applyAlignment="1">
      <alignment vertical="center"/>
    </xf>
    <xf numFmtId="38" fontId="83" fillId="0" borderId="16" xfId="36" applyFont="1" applyBorder="1" applyAlignment="1" applyProtection="1">
      <alignment vertical="center"/>
    </xf>
    <xf numFmtId="38" fontId="17" fillId="0" borderId="34" xfId="36" applyFont="1" applyBorder="1" applyAlignment="1" applyProtection="1">
      <alignment vertical="center"/>
    </xf>
    <xf numFmtId="38" fontId="5" fillId="0" borderId="31" xfId="36" applyFont="1" applyBorder="1" applyAlignment="1" applyProtection="1">
      <alignment vertical="center" shrinkToFit="1"/>
    </xf>
    <xf numFmtId="38" fontId="7" fillId="0" borderId="11" xfId="36" applyFont="1" applyBorder="1" applyAlignment="1" applyProtection="1">
      <alignment horizontal="right" vertical="center"/>
    </xf>
    <xf numFmtId="0" fontId="5" fillId="0" borderId="68" xfId="0" applyFont="1" applyBorder="1" applyAlignment="1">
      <alignment vertical="center" shrinkToFit="1"/>
    </xf>
    <xf numFmtId="38" fontId="20" fillId="0" borderId="68" xfId="36" applyFont="1" applyBorder="1" applyAlignment="1" applyProtection="1">
      <alignment vertical="center"/>
    </xf>
    <xf numFmtId="0" fontId="5" fillId="0" borderId="53" xfId="0" applyFont="1" applyBorder="1" applyAlignment="1">
      <alignment vertical="center" shrinkToFit="1"/>
    </xf>
    <xf numFmtId="0" fontId="60" fillId="0" borderId="44" xfId="0" applyFont="1" applyBorder="1" applyAlignment="1">
      <alignment vertical="center" shrinkToFit="1"/>
    </xf>
    <xf numFmtId="38" fontId="7" fillId="0" borderId="52" xfId="36" applyFont="1" applyBorder="1" applyAlignment="1" applyProtection="1">
      <alignment vertical="center"/>
    </xf>
    <xf numFmtId="38" fontId="34" fillId="0" borderId="20" xfId="36" applyFont="1" applyBorder="1" applyAlignment="1" applyProtection="1">
      <alignment vertical="center"/>
    </xf>
    <xf numFmtId="0" fontId="5" fillId="0" borderId="70" xfId="0" applyFont="1" applyBorder="1" applyAlignment="1">
      <alignment vertical="center" shrinkToFit="1"/>
    </xf>
    <xf numFmtId="38" fontId="5" fillId="0" borderId="14" xfId="36" applyFont="1" applyBorder="1" applyAlignment="1" applyProtection="1">
      <alignment horizontal="center" vertical="center" shrinkToFit="1"/>
    </xf>
    <xf numFmtId="0" fontId="60" fillId="0" borderId="15" xfId="0" applyFont="1" applyBorder="1" applyAlignment="1">
      <alignment vertical="center" shrinkToFit="1"/>
    </xf>
    <xf numFmtId="38" fontId="5" fillId="0" borderId="72" xfId="36" applyFont="1" applyBorder="1" applyAlignment="1" applyProtection="1">
      <alignment vertical="center" shrinkToFit="1"/>
    </xf>
    <xf numFmtId="0" fontId="20" fillId="0" borderId="73" xfId="0" applyFont="1" applyBorder="1" applyAlignment="1">
      <alignment horizontal="center" vertical="center"/>
    </xf>
    <xf numFmtId="38" fontId="84" fillId="0" borderId="20" xfId="36" applyFont="1" applyBorder="1" applyAlignment="1" applyProtection="1">
      <alignment vertical="center" shrinkToFit="1"/>
    </xf>
    <xf numFmtId="38" fontId="7" fillId="0" borderId="34" xfId="36" applyFont="1" applyBorder="1" applyAlignment="1" applyProtection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7" fillId="0" borderId="43" xfId="0" applyFont="1" applyBorder="1" applyAlignment="1">
      <alignment vertical="center"/>
    </xf>
    <xf numFmtId="0" fontId="124" fillId="0" borderId="13" xfId="0" applyFont="1" applyBorder="1" applyAlignment="1">
      <alignment vertical="center"/>
    </xf>
    <xf numFmtId="38" fontId="5" fillId="0" borderId="67" xfId="36" applyFont="1" applyBorder="1" applyAlignment="1" applyProtection="1">
      <alignment vertical="center"/>
    </xf>
    <xf numFmtId="38" fontId="5" fillId="0" borderId="17" xfId="36" applyFont="1" applyBorder="1" applyAlignment="1" applyProtection="1">
      <alignment vertical="center"/>
    </xf>
    <xf numFmtId="38" fontId="104" fillId="0" borderId="34" xfId="36" applyFont="1" applyBorder="1" applyAlignment="1" applyProtection="1">
      <alignment vertical="center"/>
      <protection locked="0"/>
    </xf>
    <xf numFmtId="0" fontId="128" fillId="0" borderId="49" xfId="0" applyFont="1" applyBorder="1" applyAlignment="1" applyProtection="1">
      <alignment vertical="center"/>
      <protection locked="0"/>
    </xf>
    <xf numFmtId="0" fontId="128" fillId="0" borderId="24" xfId="0" applyFont="1" applyBorder="1" applyAlignment="1" applyProtection="1">
      <alignment vertical="center"/>
      <protection locked="0"/>
    </xf>
    <xf numFmtId="0" fontId="128" fillId="0" borderId="50" xfId="0" applyFont="1" applyBorder="1" applyAlignment="1" applyProtection="1">
      <alignment vertical="center"/>
      <protection locked="0"/>
    </xf>
    <xf numFmtId="38" fontId="128" fillId="0" borderId="17" xfId="36" applyFont="1" applyBorder="1" applyAlignment="1" applyProtection="1">
      <alignment vertical="center"/>
      <protection locked="0"/>
    </xf>
    <xf numFmtId="0" fontId="121" fillId="0" borderId="0" xfId="0" applyFont="1"/>
    <xf numFmtId="0" fontId="3" fillId="0" borderId="162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38" fontId="39" fillId="0" borderId="70" xfId="36" applyFont="1" applyBorder="1" applyAlignment="1" applyProtection="1">
      <alignment horizontal="right" vertical="center"/>
    </xf>
    <xf numFmtId="38" fontId="39" fillId="0" borderId="37" xfId="36" applyFont="1" applyBorder="1" applyAlignment="1" applyProtection="1">
      <alignment horizontal="right" vertical="center"/>
    </xf>
    <xf numFmtId="38" fontId="17" fillId="0" borderId="50" xfId="36" applyFont="1" applyBorder="1" applyAlignment="1" applyProtection="1">
      <alignment horizontal="right" vertical="center"/>
    </xf>
    <xf numFmtId="38" fontId="17" fillId="0" borderId="18" xfId="36" applyFont="1" applyBorder="1" applyAlignment="1" applyProtection="1">
      <alignment horizontal="right" vertical="center"/>
    </xf>
    <xf numFmtId="38" fontId="39" fillId="0" borderId="28" xfId="36" applyFont="1" applyBorder="1" applyAlignment="1" applyProtection="1">
      <alignment horizontal="center" vertical="center"/>
    </xf>
    <xf numFmtId="38" fontId="39" fillId="0" borderId="14" xfId="36" applyFont="1" applyBorder="1" applyAlignment="1" applyProtection="1">
      <alignment horizontal="center" vertical="center"/>
    </xf>
    <xf numFmtId="38" fontId="17" fillId="0" borderId="50" xfId="36" applyFont="1" applyBorder="1" applyAlignment="1" applyProtection="1">
      <alignment horizontal="center" vertical="center"/>
    </xf>
    <xf numFmtId="38" fontId="17" fillId="0" borderId="18" xfId="36" applyFont="1" applyBorder="1" applyAlignment="1" applyProtection="1">
      <alignment horizontal="center" vertical="center"/>
    </xf>
    <xf numFmtId="38" fontId="17" fillId="0" borderId="50" xfId="36" applyFont="1" applyBorder="1" applyAlignment="1" applyProtection="1">
      <alignment vertical="center"/>
    </xf>
    <xf numFmtId="38" fontId="17" fillId="0" borderId="18" xfId="36" applyFont="1" applyBorder="1" applyAlignment="1" applyProtection="1">
      <alignment vertical="center"/>
    </xf>
    <xf numFmtId="38" fontId="39" fillId="0" borderId="70" xfId="36" applyFont="1" applyBorder="1" applyAlignment="1" applyProtection="1">
      <alignment horizontal="center" vertical="center"/>
    </xf>
    <xf numFmtId="38" fontId="39" fillId="0" borderId="37" xfId="36" applyFont="1" applyBorder="1" applyAlignment="1" applyProtection="1">
      <alignment horizontal="center" vertical="center"/>
    </xf>
    <xf numFmtId="38" fontId="39" fillId="0" borderId="70" xfId="36" applyFont="1" applyBorder="1" applyAlignment="1" applyProtection="1">
      <alignment vertical="center"/>
    </xf>
    <xf numFmtId="38" fontId="39" fillId="0" borderId="37" xfId="36" applyFont="1" applyBorder="1" applyAlignment="1" applyProtection="1">
      <alignment vertical="center"/>
    </xf>
    <xf numFmtId="0" fontId="43" fillId="0" borderId="112" xfId="0" applyFont="1" applyBorder="1" applyAlignment="1">
      <alignment horizontal="center" vertical="center"/>
    </xf>
    <xf numFmtId="0" fontId="1" fillId="0" borderId="3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0" fillId="0" borderId="10" xfId="0" applyFont="1" applyBorder="1"/>
    <xf numFmtId="0" fontId="10" fillId="0" borderId="0" xfId="0" applyFont="1"/>
    <xf numFmtId="0" fontId="10" fillId="0" borderId="29" xfId="0" applyFont="1" applyBorder="1"/>
    <xf numFmtId="0" fontId="10" fillId="0" borderId="41" xfId="0" applyFont="1" applyBorder="1"/>
    <xf numFmtId="0" fontId="36" fillId="0" borderId="63" xfId="0" applyFont="1" applyBorder="1" applyAlignment="1">
      <alignment vertical="top"/>
    </xf>
    <xf numFmtId="0" fontId="37" fillId="0" borderId="63" xfId="0" applyFont="1" applyBorder="1" applyAlignment="1">
      <alignment vertical="top"/>
    </xf>
    <xf numFmtId="0" fontId="38" fillId="0" borderId="46" xfId="0" applyFont="1" applyBorder="1" applyAlignment="1">
      <alignment vertical="top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38" fontId="39" fillId="0" borderId="67" xfId="36" applyFont="1" applyBorder="1" applyAlignment="1" applyProtection="1">
      <alignment horizontal="right" vertical="center"/>
    </xf>
    <xf numFmtId="38" fontId="39" fillId="0" borderId="52" xfId="36" applyFont="1" applyBorder="1" applyAlignment="1" applyProtection="1">
      <alignment horizontal="right" vertical="center"/>
    </xf>
    <xf numFmtId="38" fontId="17" fillId="0" borderId="76" xfId="36" applyFont="1" applyBorder="1" applyAlignment="1" applyProtection="1">
      <alignment horizontal="right" vertical="center"/>
    </xf>
    <xf numFmtId="38" fontId="17" fillId="0" borderId="51" xfId="36" applyFont="1" applyBorder="1" applyAlignment="1" applyProtection="1">
      <alignment horizontal="right" vertical="center"/>
    </xf>
    <xf numFmtId="38" fontId="54" fillId="0" borderId="67" xfId="0" applyNumberFormat="1" applyFont="1" applyBorder="1" applyAlignment="1">
      <alignment horizontal="right" vertical="center"/>
    </xf>
    <xf numFmtId="38" fontId="54" fillId="0" borderId="52" xfId="0" applyNumberFormat="1" applyFont="1" applyBorder="1" applyAlignment="1">
      <alignment horizontal="right" vertical="center"/>
    </xf>
    <xf numFmtId="38" fontId="54" fillId="0" borderId="37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top"/>
    </xf>
    <xf numFmtId="0" fontId="5" fillId="0" borderId="63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26" fillId="0" borderId="30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center"/>
    </xf>
    <xf numFmtId="177" fontId="10" fillId="0" borderId="19" xfId="0" applyNumberFormat="1" applyFont="1" applyBorder="1" applyAlignment="1">
      <alignment horizontal="center"/>
    </xf>
    <xf numFmtId="177" fontId="10" fillId="0" borderId="41" xfId="0" applyNumberFormat="1" applyFont="1" applyBorder="1" applyAlignment="1">
      <alignment horizontal="center"/>
    </xf>
    <xf numFmtId="177" fontId="10" fillId="0" borderId="30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38" fontId="10" fillId="0" borderId="10" xfId="0" applyNumberFormat="1" applyFont="1" applyBorder="1"/>
    <xf numFmtId="0" fontId="10" fillId="0" borderId="19" xfId="0" applyFont="1" applyBorder="1"/>
    <xf numFmtId="0" fontId="10" fillId="0" borderId="30" xfId="0" applyFont="1" applyBorder="1"/>
    <xf numFmtId="0" fontId="4" fillId="0" borderId="47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41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38" fontId="17" fillId="0" borderId="64" xfId="36" applyFont="1" applyBorder="1" applyAlignment="1" applyProtection="1">
      <alignment horizontal="right" vertical="center"/>
    </xf>
    <xf numFmtId="38" fontId="17" fillId="0" borderId="45" xfId="36" applyFont="1" applyBorder="1" applyAlignment="1" applyProtection="1">
      <alignment horizontal="right" vertical="center"/>
    </xf>
    <xf numFmtId="38" fontId="17" fillId="0" borderId="16" xfId="36" applyFont="1" applyBorder="1" applyAlignment="1" applyProtection="1">
      <alignment horizontal="right" vertical="center"/>
    </xf>
    <xf numFmtId="0" fontId="9" fillId="0" borderId="0" xfId="0" applyFont="1" applyAlignment="1">
      <alignment horizontal="center" vertical="top" textRotation="255"/>
    </xf>
    <xf numFmtId="0" fontId="4" fillId="0" borderId="47" xfId="0" applyFont="1" applyBorder="1" applyAlignment="1">
      <alignment vertical="top"/>
    </xf>
    <xf numFmtId="0" fontId="3" fillId="0" borderId="163" xfId="0" applyFont="1" applyBorder="1"/>
    <xf numFmtId="38" fontId="10" fillId="0" borderId="63" xfId="0" applyNumberFormat="1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vertical="center"/>
    </xf>
    <xf numFmtId="0" fontId="11" fillId="0" borderId="10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19" xfId="0" applyFont="1" applyBorder="1" applyProtection="1"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4" fillId="0" borderId="46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177" fontId="44" fillId="0" borderId="10" xfId="0" applyNumberFormat="1" applyFont="1" applyBorder="1" applyAlignment="1" applyProtection="1">
      <alignment horizontal="center"/>
      <protection locked="0"/>
    </xf>
    <xf numFmtId="177" fontId="44" fillId="0" borderId="0" xfId="0" applyNumberFormat="1" applyFont="1" applyAlignment="1" applyProtection="1">
      <alignment horizontal="center"/>
      <protection locked="0"/>
    </xf>
    <xf numFmtId="177" fontId="44" fillId="0" borderId="19" xfId="0" applyNumberFormat="1" applyFont="1" applyBorder="1" applyAlignment="1" applyProtection="1">
      <alignment horizontal="center"/>
      <protection locked="0"/>
    </xf>
    <xf numFmtId="177" fontId="44" fillId="0" borderId="29" xfId="0" applyNumberFormat="1" applyFont="1" applyBorder="1" applyAlignment="1" applyProtection="1">
      <alignment horizontal="center"/>
      <protection locked="0"/>
    </xf>
    <xf numFmtId="177" fontId="44" fillId="0" borderId="41" xfId="0" applyNumberFormat="1" applyFont="1" applyBorder="1" applyAlignment="1" applyProtection="1">
      <alignment horizontal="center"/>
      <protection locked="0"/>
    </xf>
    <xf numFmtId="177" fontId="44" fillId="0" borderId="30" xfId="0" applyNumberFormat="1" applyFont="1" applyBorder="1" applyAlignment="1" applyProtection="1">
      <alignment horizontal="center"/>
      <protection locked="0"/>
    </xf>
    <xf numFmtId="38" fontId="10" fillId="0" borderId="166" xfId="0" applyNumberFormat="1" applyFont="1" applyBorder="1" applyAlignment="1">
      <alignment vertical="top"/>
    </xf>
    <xf numFmtId="0" fontId="10" fillId="0" borderId="166" xfId="0" applyFont="1" applyBorder="1"/>
    <xf numFmtId="0" fontId="10" fillId="0" borderId="167" xfId="0" applyFont="1" applyBorder="1"/>
    <xf numFmtId="38" fontId="30" fillId="0" borderId="10" xfId="36" applyFont="1" applyBorder="1" applyAlignment="1" applyProtection="1">
      <alignment horizontal="center" vertical="center"/>
    </xf>
    <xf numFmtId="38" fontId="30" fillId="0" borderId="19" xfId="36" applyFont="1" applyBorder="1" applyAlignment="1" applyProtection="1">
      <alignment horizontal="center" vertical="center"/>
    </xf>
    <xf numFmtId="182" fontId="30" fillId="0" borderId="0" xfId="0" applyNumberFormat="1" applyFont="1" applyAlignment="1">
      <alignment horizontal="left"/>
    </xf>
    <xf numFmtId="182" fontId="30" fillId="0" borderId="19" xfId="0" applyNumberFormat="1" applyFont="1" applyBorder="1" applyAlignment="1">
      <alignment horizontal="left"/>
    </xf>
    <xf numFmtId="9" fontId="4" fillId="0" borderId="69" xfId="28" applyFont="1" applyBorder="1" applyAlignment="1" applyProtection="1">
      <alignment vertical="top"/>
    </xf>
    <xf numFmtId="9" fontId="5" fillId="0" borderId="63" xfId="28" applyFont="1" applyBorder="1" applyAlignment="1" applyProtection="1">
      <alignment vertical="top"/>
    </xf>
    <xf numFmtId="9" fontId="5" fillId="0" borderId="46" xfId="28" applyFont="1" applyBorder="1" applyAlignment="1" applyProtection="1">
      <alignment vertical="top"/>
    </xf>
    <xf numFmtId="0" fontId="8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44" xfId="0" applyFont="1" applyBorder="1" applyAlignment="1" applyProtection="1">
      <alignment shrinkToFit="1"/>
      <protection locked="0"/>
    </xf>
    <xf numFmtId="0" fontId="10" fillId="0" borderId="0" xfId="0" applyFont="1" applyAlignment="1" applyProtection="1">
      <alignment shrinkToFit="1"/>
      <protection locked="0"/>
    </xf>
    <xf numFmtId="0" fontId="10" fillId="0" borderId="19" xfId="0" applyFont="1" applyBorder="1" applyAlignment="1" applyProtection="1">
      <alignment shrinkToFit="1"/>
      <protection locked="0"/>
    </xf>
    <xf numFmtId="0" fontId="10" fillId="0" borderId="73" xfId="0" applyFont="1" applyBorder="1" applyAlignment="1" applyProtection="1">
      <alignment shrinkToFit="1"/>
      <protection locked="0"/>
    </xf>
    <xf numFmtId="0" fontId="10" fillId="0" borderId="41" xfId="0" applyFont="1" applyBorder="1" applyAlignment="1" applyProtection="1">
      <alignment shrinkToFit="1"/>
      <protection locked="0"/>
    </xf>
    <xf numFmtId="0" fontId="10" fillId="0" borderId="30" xfId="0" applyFont="1" applyBorder="1" applyAlignment="1" applyProtection="1">
      <alignment shrinkToFit="1"/>
      <protection locked="0"/>
    </xf>
    <xf numFmtId="0" fontId="3" fillId="0" borderId="4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6" fillId="0" borderId="64" xfId="0" applyFont="1" applyBorder="1" applyAlignment="1">
      <alignment vertical="top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36" fillId="0" borderId="46" xfId="0" applyFont="1" applyBorder="1" applyAlignment="1">
      <alignment vertical="top"/>
    </xf>
    <xf numFmtId="38" fontId="5" fillId="0" borderId="47" xfId="36" applyFont="1" applyBorder="1" applyAlignment="1" applyProtection="1">
      <alignment horizontal="center" vertical="center"/>
    </xf>
    <xf numFmtId="38" fontId="5" fillId="0" borderId="46" xfId="36" applyFont="1" applyBorder="1" applyAlignment="1" applyProtection="1">
      <alignment horizontal="center" vertical="center"/>
    </xf>
    <xf numFmtId="0" fontId="5" fillId="0" borderId="67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38" fontId="5" fillId="0" borderId="47" xfId="36" applyFont="1" applyBorder="1" applyAlignment="1" applyProtection="1">
      <alignment horizontal="center" vertical="center" textRotation="255"/>
    </xf>
    <xf numFmtId="38" fontId="5" fillId="0" borderId="10" xfId="36" applyFont="1" applyBorder="1" applyAlignment="1" applyProtection="1">
      <alignment horizontal="center" vertical="center" textRotation="255"/>
    </xf>
    <xf numFmtId="38" fontId="5" fillId="0" borderId="14" xfId="36" applyFont="1" applyBorder="1" applyAlignment="1" applyProtection="1">
      <alignment horizontal="center" vertical="center" textRotation="255"/>
    </xf>
    <xf numFmtId="38" fontId="5" fillId="0" borderId="10" xfId="36" applyFont="1" applyBorder="1" applyAlignment="1" applyProtection="1">
      <alignment horizontal="center" vertical="center"/>
    </xf>
    <xf numFmtId="38" fontId="5" fillId="0" borderId="19" xfId="36" applyFont="1" applyBorder="1" applyAlignment="1" applyProtection="1">
      <alignment horizontal="center" vertical="center"/>
    </xf>
    <xf numFmtId="182" fontId="3" fillId="0" borderId="19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38" fontId="5" fillId="0" borderId="40" xfId="36" applyFont="1" applyBorder="1" applyAlignment="1" applyProtection="1">
      <alignment vertical="center" shrinkToFit="1"/>
    </xf>
    <xf numFmtId="38" fontId="5" fillId="0" borderId="117" xfId="36" applyFont="1" applyBorder="1" applyAlignment="1" applyProtection="1">
      <alignment vertical="center" shrinkToFit="1"/>
    </xf>
    <xf numFmtId="38" fontId="5" fillId="0" borderId="125" xfId="36" applyFont="1" applyBorder="1" applyAlignment="1" applyProtection="1">
      <alignment vertical="center" shrinkToFit="1"/>
    </xf>
    <xf numFmtId="38" fontId="5" fillId="0" borderId="40" xfId="36" applyFont="1" applyBorder="1" applyAlignment="1" applyProtection="1">
      <alignment horizontal="left" vertical="center" shrinkToFit="1"/>
    </xf>
    <xf numFmtId="38" fontId="5" fillId="0" borderId="117" xfId="36" applyFont="1" applyBorder="1" applyAlignment="1" applyProtection="1">
      <alignment horizontal="left" vertical="center" shrinkToFit="1"/>
    </xf>
    <xf numFmtId="38" fontId="5" fillId="0" borderId="125" xfId="36" applyFont="1" applyBorder="1" applyAlignment="1" applyProtection="1">
      <alignment horizontal="left" vertical="center" shrinkToFit="1"/>
    </xf>
    <xf numFmtId="38" fontId="7" fillId="0" borderId="47" xfId="36" applyFont="1" applyBorder="1" applyAlignment="1" applyProtection="1">
      <alignment horizontal="center" vertical="center" textRotation="255"/>
    </xf>
    <xf numFmtId="38" fontId="7" fillId="0" borderId="10" xfId="36" applyFont="1" applyBorder="1" applyAlignment="1" applyProtection="1">
      <alignment horizontal="center" vertical="center" textRotation="255"/>
    </xf>
    <xf numFmtId="38" fontId="7" fillId="0" borderId="14" xfId="36" applyFont="1" applyBorder="1" applyAlignment="1" applyProtection="1">
      <alignment horizontal="center" vertical="center" textRotation="255"/>
    </xf>
    <xf numFmtId="0" fontId="7" fillId="0" borderId="67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64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 textRotation="255"/>
    </xf>
    <xf numFmtId="0" fontId="7" fillId="0" borderId="67" xfId="0" applyFont="1" applyBorder="1" applyAlignment="1">
      <alignment horizontal="center" vertical="top" textRotation="255" shrinkToFit="1"/>
    </xf>
    <xf numFmtId="0" fontId="7" fillId="0" borderId="52" xfId="0" applyFont="1" applyBorder="1" applyAlignment="1">
      <alignment horizontal="center" vertical="top" textRotation="255" shrinkToFit="1"/>
    </xf>
    <xf numFmtId="0" fontId="7" fillId="0" borderId="37" xfId="0" applyFont="1" applyBorder="1" applyAlignment="1">
      <alignment horizontal="center" vertical="top" textRotation="255" shrinkToFit="1"/>
    </xf>
    <xf numFmtId="0" fontId="7" fillId="0" borderId="26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/>
    </xf>
    <xf numFmtId="0" fontId="0" fillId="0" borderId="63" xfId="0" applyBorder="1"/>
    <xf numFmtId="0" fontId="0" fillId="0" borderId="46" xfId="0" applyBorder="1"/>
    <xf numFmtId="0" fontId="0" fillId="0" borderId="10" xfId="0" applyBorder="1"/>
    <xf numFmtId="0" fontId="0" fillId="0" borderId="0" xfId="0"/>
    <xf numFmtId="0" fontId="0" fillId="0" borderId="19" xfId="0" applyBorder="1"/>
    <xf numFmtId="38" fontId="7" fillId="0" borderId="67" xfId="36" applyFont="1" applyBorder="1" applyAlignment="1" applyProtection="1">
      <alignment horizontal="center" vertical="center" textRotation="255"/>
    </xf>
    <xf numFmtId="38" fontId="7" fillId="0" borderId="52" xfId="36" applyFont="1" applyBorder="1" applyAlignment="1" applyProtection="1">
      <alignment horizontal="center" vertical="center" textRotation="255"/>
    </xf>
    <xf numFmtId="38" fontId="7" fillId="0" borderId="37" xfId="36" applyFont="1" applyBorder="1" applyAlignment="1" applyProtection="1">
      <alignment horizontal="center" vertical="center" textRotation="255"/>
    </xf>
    <xf numFmtId="38" fontId="5" fillId="0" borderId="70" xfId="36" applyFont="1" applyBorder="1" applyAlignment="1" applyProtection="1">
      <alignment vertical="center"/>
    </xf>
    <xf numFmtId="38" fontId="5" fillId="0" borderId="37" xfId="36" applyFont="1" applyBorder="1" applyAlignment="1" applyProtection="1">
      <alignment vertical="center"/>
    </xf>
    <xf numFmtId="38" fontId="7" fillId="0" borderId="26" xfId="36" applyFont="1" applyBorder="1" applyAlignment="1" applyProtection="1">
      <alignment vertical="center"/>
    </xf>
    <xf numFmtId="38" fontId="7" fillId="0" borderId="16" xfId="36" applyFont="1" applyBorder="1" applyAlignment="1" applyProtection="1">
      <alignment vertical="center"/>
    </xf>
    <xf numFmtId="38" fontId="104" fillId="0" borderId="50" xfId="37" applyFont="1" applyBorder="1" applyAlignment="1" applyProtection="1">
      <alignment vertical="center" shrinkToFit="1"/>
      <protection locked="0"/>
    </xf>
    <xf numFmtId="38" fontId="104" fillId="0" borderId="18" xfId="37" applyFont="1" applyBorder="1" applyAlignment="1" applyProtection="1">
      <alignment vertical="center" shrinkToFit="1"/>
      <protection locked="0"/>
    </xf>
    <xf numFmtId="38" fontId="5" fillId="0" borderId="70" xfId="36" applyFont="1" applyBorder="1" applyAlignment="1" applyProtection="1">
      <alignment horizontal="left" vertical="center"/>
    </xf>
    <xf numFmtId="38" fontId="5" fillId="0" borderId="37" xfId="36" applyFont="1" applyBorder="1" applyAlignment="1" applyProtection="1">
      <alignment horizontal="left" vertical="center"/>
    </xf>
    <xf numFmtId="0" fontId="60" fillId="0" borderId="25" xfId="0" applyFont="1" applyBorder="1" applyAlignment="1">
      <alignment vertical="center"/>
    </xf>
    <xf numFmtId="0" fontId="60" fillId="0" borderId="15" xfId="0" applyFont="1" applyBorder="1" applyAlignment="1">
      <alignment vertical="center"/>
    </xf>
    <xf numFmtId="38" fontId="104" fillId="0" borderId="50" xfId="36" applyFont="1" applyBorder="1" applyAlignment="1" applyProtection="1">
      <alignment vertical="center"/>
      <protection locked="0"/>
    </xf>
    <xf numFmtId="38" fontId="104" fillId="0" borderId="18" xfId="36" applyFont="1" applyBorder="1" applyAlignment="1" applyProtection="1">
      <alignment vertical="center"/>
      <protection locked="0"/>
    </xf>
    <xf numFmtId="0" fontId="60" fillId="0" borderId="25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31" fillId="0" borderId="168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38" fontId="5" fillId="0" borderId="52" xfId="36" applyFont="1" applyBorder="1" applyAlignment="1" applyProtection="1">
      <alignment vertical="center"/>
    </xf>
    <xf numFmtId="38" fontId="128" fillId="0" borderId="50" xfId="36" applyFont="1" applyBorder="1" applyAlignment="1" applyProtection="1">
      <alignment vertical="center"/>
      <protection locked="0"/>
    </xf>
    <xf numFmtId="38" fontId="128" fillId="0" borderId="51" xfId="36" applyFont="1" applyBorder="1" applyAlignment="1" applyProtection="1">
      <alignment vertical="center"/>
      <protection locked="0"/>
    </xf>
    <xf numFmtId="38" fontId="128" fillId="0" borderId="18" xfId="36" applyFont="1" applyBorder="1" applyAlignment="1" applyProtection="1">
      <alignment vertical="center"/>
      <protection locked="0"/>
    </xf>
    <xf numFmtId="38" fontId="7" fillId="0" borderId="45" xfId="36" applyFont="1" applyBorder="1" applyAlignment="1" applyProtection="1">
      <alignment vertical="center"/>
    </xf>
    <xf numFmtId="0" fontId="60" fillId="0" borderId="44" xfId="0" applyFont="1" applyBorder="1" applyAlignment="1">
      <alignment vertical="center"/>
    </xf>
    <xf numFmtId="38" fontId="104" fillId="0" borderId="50" xfId="37" applyFont="1" applyBorder="1" applyAlignment="1" applyProtection="1">
      <alignment horizontal="right" vertical="center" shrinkToFit="1"/>
      <protection locked="0"/>
    </xf>
    <xf numFmtId="38" fontId="0" fillId="0" borderId="18" xfId="0" applyNumberFormat="1" applyBorder="1" applyAlignment="1" applyProtection="1">
      <alignment horizontal="right" vertical="center" shrinkToFit="1"/>
      <protection locked="0"/>
    </xf>
    <xf numFmtId="38" fontId="5" fillId="0" borderId="20" xfId="36" applyFont="1" applyBorder="1" applyAlignment="1" applyProtection="1">
      <alignment horizontal="center" vertical="center" shrinkToFit="1"/>
    </xf>
    <xf numFmtId="38" fontId="5" fillId="0" borderId="36" xfId="36" applyFont="1" applyBorder="1" applyAlignment="1" applyProtection="1">
      <alignment horizontal="center" vertical="center" shrinkToFit="1"/>
    </xf>
    <xf numFmtId="38" fontId="5" fillId="0" borderId="23" xfId="36" applyFont="1" applyBorder="1" applyAlignment="1" applyProtection="1">
      <alignment horizontal="center" vertical="center" shrinkToFit="1"/>
    </xf>
    <xf numFmtId="0" fontId="31" fillId="0" borderId="160" xfId="0" applyFont="1" applyBorder="1" applyAlignment="1">
      <alignment horizontal="center" vertical="center"/>
    </xf>
    <xf numFmtId="38" fontId="104" fillId="0" borderId="25" xfId="37" applyFont="1" applyBorder="1" applyAlignment="1" applyProtection="1">
      <alignment vertical="center" shrinkToFit="1"/>
      <protection locked="0"/>
    </xf>
    <xf numFmtId="38" fontId="0" fillId="0" borderId="15" xfId="0" applyNumberFormat="1" applyBorder="1" applyAlignment="1" applyProtection="1">
      <alignment vertical="center" shrinkToFit="1"/>
      <protection locked="0"/>
    </xf>
    <xf numFmtId="38" fontId="104" fillId="0" borderId="25" xfId="37" applyFont="1" applyBorder="1" applyAlignment="1" applyProtection="1">
      <alignment vertical="center"/>
      <protection locked="0"/>
    </xf>
    <xf numFmtId="38" fontId="0" fillId="0" borderId="44" xfId="0" applyNumberFormat="1" applyBorder="1" applyAlignment="1" applyProtection="1">
      <alignment vertical="center"/>
      <protection locked="0"/>
    </xf>
    <xf numFmtId="38" fontId="0" fillId="0" borderId="15" xfId="0" applyNumberFormat="1" applyBorder="1" applyAlignment="1" applyProtection="1">
      <alignment vertical="center"/>
      <protection locked="0"/>
    </xf>
    <xf numFmtId="0" fontId="20" fillId="0" borderId="2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38" fontId="60" fillId="0" borderId="25" xfId="36" applyFont="1" applyBorder="1" applyAlignment="1" applyProtection="1">
      <alignment horizontal="center" vertical="center"/>
    </xf>
    <xf numFmtId="38" fontId="60" fillId="0" borderId="15" xfId="36" applyFont="1" applyBorder="1" applyAlignment="1" applyProtection="1">
      <alignment horizontal="center" vertical="center"/>
    </xf>
    <xf numFmtId="38" fontId="5" fillId="0" borderId="70" xfId="36" applyFont="1" applyBorder="1" applyAlignment="1" applyProtection="1">
      <alignment horizontal="left" vertical="center" shrinkToFit="1"/>
    </xf>
    <xf numFmtId="38" fontId="5" fillId="0" borderId="37" xfId="36" applyFont="1" applyBorder="1" applyAlignment="1" applyProtection="1">
      <alignment horizontal="left" vertical="center" shrinkToFit="1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38" fontId="5" fillId="0" borderId="52" xfId="36" applyFont="1" applyBorder="1" applyAlignment="1" applyProtection="1">
      <alignment horizontal="left" vertical="center"/>
    </xf>
    <xf numFmtId="0" fontId="0" fillId="0" borderId="63" xfId="0" applyBorder="1" applyAlignment="1">
      <alignment vertical="top"/>
    </xf>
    <xf numFmtId="38" fontId="7" fillId="0" borderId="10" xfId="36" applyFont="1" applyBorder="1" applyAlignment="1" applyProtection="1">
      <alignment horizontal="center" vertical="center"/>
    </xf>
    <xf numFmtId="38" fontId="7" fillId="0" borderId="19" xfId="36" applyFont="1" applyBorder="1" applyAlignment="1" applyProtection="1">
      <alignment horizontal="center" vertical="center"/>
    </xf>
    <xf numFmtId="38" fontId="60" fillId="0" borderId="44" xfId="36" applyFont="1" applyBorder="1" applyAlignment="1" applyProtection="1">
      <alignment horizontal="center" vertical="center"/>
    </xf>
    <xf numFmtId="38" fontId="5" fillId="0" borderId="47" xfId="36" applyFont="1" applyBorder="1" applyAlignment="1" applyProtection="1">
      <alignment horizontal="center"/>
    </xf>
    <xf numFmtId="38" fontId="5" fillId="0" borderId="46" xfId="36" applyFont="1" applyBorder="1" applyAlignment="1" applyProtection="1">
      <alignment horizontal="center"/>
    </xf>
    <xf numFmtId="38" fontId="5" fillId="0" borderId="50" xfId="36" applyFont="1" applyBorder="1" applyAlignment="1" applyProtection="1">
      <alignment horizontal="left" vertical="center"/>
    </xf>
    <xf numFmtId="38" fontId="5" fillId="0" borderId="18" xfId="36" applyFont="1" applyBorder="1" applyAlignment="1" applyProtection="1">
      <alignment horizontal="left" vertical="center"/>
    </xf>
    <xf numFmtId="38" fontId="7" fillId="0" borderId="47" xfId="36" applyFont="1" applyBorder="1" applyAlignment="1" applyProtection="1">
      <alignment horizontal="center" vertical="center"/>
    </xf>
    <xf numFmtId="38" fontId="7" fillId="0" borderId="46" xfId="36" applyFont="1" applyBorder="1" applyAlignment="1" applyProtection="1">
      <alignment horizontal="center" vertical="center"/>
    </xf>
    <xf numFmtId="38" fontId="7" fillId="0" borderId="26" xfId="36" applyFont="1" applyBorder="1" applyAlignment="1" applyProtection="1">
      <alignment horizontal="right" vertical="center"/>
    </xf>
    <xf numFmtId="38" fontId="7" fillId="0" borderId="16" xfId="36" applyFont="1" applyBorder="1" applyAlignment="1" applyProtection="1">
      <alignment horizontal="right" vertical="center"/>
    </xf>
    <xf numFmtId="0" fontId="110" fillId="0" borderId="0" xfId="0" applyFont="1" applyAlignment="1">
      <alignment horizontal="center" vertical="center"/>
    </xf>
    <xf numFmtId="0" fontId="110" fillId="0" borderId="159" xfId="0" applyFont="1" applyBorder="1" applyAlignment="1">
      <alignment horizontal="center" vertical="center"/>
    </xf>
    <xf numFmtId="186" fontId="85" fillId="0" borderId="159" xfId="0" applyNumberFormat="1" applyFont="1" applyBorder="1" applyAlignment="1">
      <alignment horizontal="right" vertical="center"/>
    </xf>
    <xf numFmtId="0" fontId="150" fillId="0" borderId="0" xfId="30" applyFont="1" applyAlignment="1" applyProtection="1">
      <alignment horizontal="right" vertical="center"/>
    </xf>
    <xf numFmtId="183" fontId="125" fillId="0" borderId="0" xfId="0" applyNumberFormat="1" applyFont="1" applyAlignment="1">
      <alignment horizontal="right"/>
    </xf>
    <xf numFmtId="0" fontId="125" fillId="0" borderId="73" xfId="0" applyFont="1" applyBorder="1" applyAlignment="1">
      <alignment horizontal="left" vertical="center"/>
    </xf>
    <xf numFmtId="0" fontId="125" fillId="0" borderId="48" xfId="0" applyFont="1" applyBorder="1" applyAlignment="1">
      <alignment horizontal="left" vertical="center"/>
    </xf>
    <xf numFmtId="0" fontId="125" fillId="0" borderId="12" xfId="0" applyFont="1" applyBorder="1" applyAlignment="1">
      <alignment horizontal="center"/>
    </xf>
    <xf numFmtId="0" fontId="125" fillId="0" borderId="13" xfId="0" applyFont="1" applyBorder="1" applyAlignment="1">
      <alignment horizontal="center"/>
    </xf>
    <xf numFmtId="0" fontId="125" fillId="0" borderId="11" xfId="0" applyFont="1" applyBorder="1" applyAlignment="1">
      <alignment horizontal="center" vertical="center"/>
    </xf>
    <xf numFmtId="0" fontId="125" fillId="0" borderId="13" xfId="0" applyFont="1" applyBorder="1" applyAlignment="1">
      <alignment horizontal="center" vertical="center"/>
    </xf>
    <xf numFmtId="0" fontId="127" fillId="0" borderId="133" xfId="0" applyFont="1" applyBorder="1" applyAlignment="1" applyProtection="1">
      <alignment horizontal="left" vertical="center"/>
      <protection locked="0"/>
    </xf>
    <xf numFmtId="0" fontId="127" fillId="0" borderId="63" xfId="0" applyFont="1" applyBorder="1" applyAlignment="1" applyProtection="1">
      <alignment horizontal="left" vertical="center"/>
      <protection locked="0"/>
    </xf>
    <xf numFmtId="0" fontId="125" fillId="0" borderId="0" xfId="0" applyFont="1" applyAlignment="1" applyProtection="1">
      <alignment horizontal="left" vertical="top" wrapText="1"/>
      <protection locked="0"/>
    </xf>
    <xf numFmtId="0" fontId="125" fillId="0" borderId="105" xfId="0" applyFont="1" applyBorder="1" applyAlignment="1" applyProtection="1">
      <alignment horizontal="left" vertical="top" wrapText="1"/>
      <protection locked="0"/>
    </xf>
    <xf numFmtId="0" fontId="125" fillId="0" borderId="159" xfId="0" applyFont="1" applyBorder="1" applyAlignment="1" applyProtection="1">
      <alignment horizontal="left" vertical="top" wrapText="1"/>
      <protection locked="0"/>
    </xf>
    <xf numFmtId="0" fontId="125" fillId="0" borderId="175" xfId="0" applyFont="1" applyBorder="1" applyAlignment="1" applyProtection="1">
      <alignment horizontal="left" vertical="top" wrapText="1"/>
      <protection locked="0"/>
    </xf>
    <xf numFmtId="0" fontId="125" fillId="0" borderId="63" xfId="0" applyFont="1" applyBorder="1" applyAlignment="1" applyProtection="1">
      <alignment horizontal="left" vertical="center"/>
      <protection locked="0"/>
    </xf>
    <xf numFmtId="0" fontId="125" fillId="0" borderId="134" xfId="0" applyFont="1" applyBorder="1" applyAlignment="1" applyProtection="1">
      <alignment horizontal="left" vertical="center"/>
      <protection locked="0"/>
    </xf>
    <xf numFmtId="184" fontId="94" fillId="0" borderId="12" xfId="0" applyNumberFormat="1" applyFont="1" applyBorder="1" applyAlignment="1">
      <alignment horizontal="center" shrinkToFit="1"/>
    </xf>
    <xf numFmtId="184" fontId="94" fillId="0" borderId="13" xfId="0" applyNumberFormat="1" applyFont="1" applyBorder="1" applyAlignment="1">
      <alignment horizontal="center" shrinkToFit="1"/>
    </xf>
    <xf numFmtId="181" fontId="130" fillId="0" borderId="50" xfId="49" applyNumberFormat="1" applyFont="1" applyBorder="1" applyAlignment="1">
      <alignment horizontal="right" vertical="top"/>
    </xf>
    <xf numFmtId="0" fontId="0" fillId="0" borderId="51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184" fontId="125" fillId="0" borderId="70" xfId="0" applyNumberFormat="1" applyFont="1" applyBorder="1" applyAlignment="1">
      <alignment horizontal="right" vertical="top"/>
    </xf>
    <xf numFmtId="184" fontId="125" fillId="0" borderId="52" xfId="0" applyNumberFormat="1" applyFont="1" applyBorder="1" applyAlignment="1">
      <alignment horizontal="right" vertical="top"/>
    </xf>
    <xf numFmtId="184" fontId="125" fillId="0" borderId="37" xfId="0" applyNumberFormat="1" applyFont="1" applyBorder="1" applyAlignment="1">
      <alignment horizontal="right" vertical="top"/>
    </xf>
    <xf numFmtId="0" fontId="125" fillId="27" borderId="70" xfId="0" applyFont="1" applyFill="1" applyBorder="1" applyAlignment="1">
      <alignment horizontal="right" vertical="top"/>
    </xf>
    <xf numFmtId="0" fontId="125" fillId="27" borderId="52" xfId="0" applyFont="1" applyFill="1" applyBorder="1" applyAlignment="1">
      <alignment horizontal="right" vertical="top"/>
    </xf>
    <xf numFmtId="0" fontId="125" fillId="27" borderId="37" xfId="0" applyFont="1" applyFill="1" applyBorder="1" applyAlignment="1">
      <alignment horizontal="right" vertical="top"/>
    </xf>
    <xf numFmtId="181" fontId="130" fillId="0" borderId="51" xfId="49" applyNumberFormat="1" applyFont="1" applyBorder="1" applyAlignment="1">
      <alignment horizontal="right" vertical="top"/>
    </xf>
    <xf numFmtId="181" fontId="130" fillId="0" borderId="18" xfId="49" applyNumberFormat="1" applyFont="1" applyBorder="1" applyAlignment="1">
      <alignment horizontal="right" vertical="top"/>
    </xf>
    <xf numFmtId="0" fontId="94" fillId="25" borderId="12" xfId="0" applyFont="1" applyFill="1" applyBorder="1" applyAlignment="1">
      <alignment horizontal="center"/>
    </xf>
    <xf numFmtId="0" fontId="94" fillId="25" borderId="13" xfId="0" applyFont="1" applyFill="1" applyBorder="1" applyAlignment="1">
      <alignment horizontal="center"/>
    </xf>
    <xf numFmtId="0" fontId="125" fillId="27" borderId="70" xfId="0" applyFont="1" applyFill="1" applyBorder="1" applyAlignment="1">
      <alignment horizontal="right"/>
    </xf>
    <xf numFmtId="0" fontId="125" fillId="27" borderId="37" xfId="0" applyFont="1" applyFill="1" applyBorder="1" applyAlignment="1">
      <alignment horizontal="right"/>
    </xf>
    <xf numFmtId="181" fontId="130" fillId="0" borderId="50" xfId="49" applyNumberFormat="1" applyFont="1" applyBorder="1" applyAlignment="1">
      <alignment horizontal="right"/>
    </xf>
    <xf numFmtId="181" fontId="130" fillId="0" borderId="18" xfId="49" applyNumberFormat="1" applyFont="1" applyBorder="1" applyAlignment="1">
      <alignment horizontal="right"/>
    </xf>
    <xf numFmtId="0" fontId="94" fillId="0" borderId="32" xfId="0" applyFont="1" applyBorder="1" applyAlignment="1">
      <alignment horizontal="center" vertical="center"/>
    </xf>
    <xf numFmtId="0" fontId="94" fillId="0" borderId="33" xfId="0" applyFont="1" applyBorder="1" applyAlignment="1">
      <alignment horizontal="center" vertical="center"/>
    </xf>
    <xf numFmtId="184" fontId="125" fillId="0" borderId="11" xfId="0" applyNumberFormat="1" applyFont="1" applyBorder="1" applyAlignment="1">
      <alignment horizontal="center"/>
    </xf>
    <xf numFmtId="184" fontId="125" fillId="0" borderId="13" xfId="0" applyNumberFormat="1" applyFont="1" applyBorder="1" applyAlignment="1">
      <alignment horizontal="center"/>
    </xf>
    <xf numFmtId="181" fontId="130" fillId="0" borderId="76" xfId="49" applyNumberFormat="1" applyFont="1" applyBorder="1" applyAlignment="1">
      <alignment horizontal="right" vertical="top"/>
    </xf>
    <xf numFmtId="0" fontId="91" fillId="0" borderId="12" xfId="0" applyFont="1" applyBorder="1" applyAlignment="1">
      <alignment horizontal="center" vertical="center"/>
    </xf>
    <xf numFmtId="0" fontId="91" fillId="0" borderId="13" xfId="0" applyFont="1" applyBorder="1" applyAlignment="1">
      <alignment horizontal="center" vertical="center"/>
    </xf>
    <xf numFmtId="0" fontId="94" fillId="0" borderId="11" xfId="0" applyFont="1" applyBorder="1" applyAlignment="1">
      <alignment horizontal="center" vertical="center"/>
    </xf>
    <xf numFmtId="0" fontId="94" fillId="0" borderId="13" xfId="0" applyFont="1" applyBorder="1" applyAlignment="1">
      <alignment horizontal="center" vertical="center"/>
    </xf>
    <xf numFmtId="0" fontId="94" fillId="0" borderId="12" xfId="0" applyFont="1" applyBorder="1" applyAlignment="1">
      <alignment horizontal="center" vertical="center"/>
    </xf>
    <xf numFmtId="0" fontId="94" fillId="0" borderId="47" xfId="0" applyFont="1" applyBorder="1" applyAlignment="1">
      <alignment horizontal="center" vertical="center" shrinkToFit="1"/>
    </xf>
    <xf numFmtId="0" fontId="94" fillId="0" borderId="46" xfId="0" applyFont="1" applyBorder="1" applyAlignment="1">
      <alignment horizontal="center" vertical="center" shrinkToFit="1"/>
    </xf>
    <xf numFmtId="0" fontId="125" fillId="27" borderId="47" xfId="0" applyFont="1" applyFill="1" applyBorder="1" applyAlignment="1">
      <alignment horizontal="center" vertical="center"/>
    </xf>
    <xf numFmtId="0" fontId="125" fillId="27" borderId="46" xfId="0" applyFont="1" applyFill="1" applyBorder="1" applyAlignment="1">
      <alignment horizontal="center" vertical="center"/>
    </xf>
    <xf numFmtId="0" fontId="156" fillId="0" borderId="12" xfId="0" applyFont="1" applyBorder="1" applyAlignment="1">
      <alignment horizontal="center" vertical="center"/>
    </xf>
    <xf numFmtId="0" fontId="156" fillId="0" borderId="127" xfId="0" applyFont="1" applyBorder="1" applyAlignment="1">
      <alignment horizontal="center" vertical="center"/>
    </xf>
    <xf numFmtId="0" fontId="25" fillId="25" borderId="92" xfId="0" applyFont="1" applyFill="1" applyBorder="1" applyAlignment="1">
      <alignment horizontal="center" vertical="center" textRotation="255"/>
    </xf>
    <xf numFmtId="0" fontId="25" fillId="25" borderId="173" xfId="0" applyFont="1" applyFill="1" applyBorder="1" applyAlignment="1">
      <alignment horizontal="center" vertical="center" textRotation="255"/>
    </xf>
    <xf numFmtId="0" fontId="25" fillId="25" borderId="174" xfId="0" applyFont="1" applyFill="1" applyBorder="1" applyAlignment="1">
      <alignment horizontal="center" vertical="center" textRotation="255"/>
    </xf>
    <xf numFmtId="184" fontId="125" fillId="0" borderId="67" xfId="0" applyNumberFormat="1" applyFont="1" applyBorder="1" applyAlignment="1">
      <alignment horizontal="right" vertical="top"/>
    </xf>
    <xf numFmtId="184" fontId="94" fillId="0" borderId="67" xfId="0" applyNumberFormat="1" applyFont="1" applyBorder="1" applyAlignment="1">
      <alignment horizontal="right" vertical="top"/>
    </xf>
    <xf numFmtId="184" fontId="94" fillId="0" borderId="52" xfId="0" applyNumberFormat="1" applyFont="1" applyBorder="1" applyAlignment="1">
      <alignment horizontal="right" vertical="top"/>
    </xf>
    <xf numFmtId="184" fontId="94" fillId="0" borderId="37" xfId="0" applyNumberFormat="1" applyFont="1" applyBorder="1" applyAlignment="1">
      <alignment horizontal="right" vertical="top"/>
    </xf>
    <xf numFmtId="181" fontId="130" fillId="0" borderId="76" xfId="49" applyNumberFormat="1" applyFont="1" applyBorder="1" applyAlignment="1">
      <alignment horizontal="right" vertical="top" shrinkToFit="1"/>
    </xf>
    <xf numFmtId="0" fontId="0" fillId="0" borderId="51" xfId="0" applyBorder="1" applyAlignment="1">
      <alignment horizontal="right" vertical="top" shrinkToFit="1"/>
    </xf>
    <xf numFmtId="0" fontId="0" fillId="0" borderId="18" xfId="0" applyBorder="1" applyAlignment="1">
      <alignment horizontal="right" vertical="top" shrinkToFit="1"/>
    </xf>
    <xf numFmtId="181" fontId="130" fillId="0" borderId="50" xfId="0" applyNumberFormat="1" applyFont="1" applyBorder="1" applyAlignment="1">
      <alignment horizontal="right" vertical="top" shrinkToFit="1"/>
    </xf>
    <xf numFmtId="0" fontId="0" fillId="0" borderId="51" xfId="0" applyBorder="1" applyAlignment="1">
      <alignment vertical="top" shrinkToFit="1"/>
    </xf>
    <xf numFmtId="0" fontId="0" fillId="0" borderId="18" xfId="0" applyBorder="1" applyAlignment="1">
      <alignment vertical="top" shrinkToFit="1"/>
    </xf>
    <xf numFmtId="0" fontId="125" fillId="27" borderId="67" xfId="0" applyFont="1" applyFill="1" applyBorder="1" applyAlignment="1">
      <alignment horizontal="right" vertical="top"/>
    </xf>
    <xf numFmtId="0" fontId="130" fillId="0" borderId="51" xfId="0" applyFont="1" applyBorder="1" applyAlignment="1">
      <alignment horizontal="right" vertical="top"/>
    </xf>
    <xf numFmtId="0" fontId="130" fillId="0" borderId="18" xfId="0" applyFont="1" applyBorder="1" applyAlignment="1">
      <alignment horizontal="right" vertical="top"/>
    </xf>
    <xf numFmtId="184" fontId="94" fillId="0" borderId="70" xfId="0" applyNumberFormat="1" applyFont="1" applyBorder="1" applyAlignment="1">
      <alignment horizontal="right" vertical="top"/>
    </xf>
    <xf numFmtId="184" fontId="92" fillId="0" borderId="135" xfId="0" applyNumberFormat="1" applyFont="1" applyBorder="1" applyAlignment="1">
      <alignment horizontal="center" vertical="center"/>
    </xf>
    <xf numFmtId="184" fontId="92" fillId="0" borderId="0" xfId="0" applyNumberFormat="1" applyFont="1" applyAlignment="1">
      <alignment horizontal="center" vertical="center"/>
    </xf>
    <xf numFmtId="184" fontId="92" fillId="0" borderId="19" xfId="0" applyNumberFormat="1" applyFont="1" applyBorder="1" applyAlignment="1">
      <alignment horizontal="center" vertical="center"/>
    </xf>
    <xf numFmtId="184" fontId="92" fillId="0" borderId="158" xfId="0" applyNumberFormat="1" applyFont="1" applyBorder="1" applyAlignment="1">
      <alignment horizontal="center" vertical="center"/>
    </xf>
    <xf numFmtId="184" fontId="92" fillId="0" borderId="41" xfId="0" applyNumberFormat="1" applyFont="1" applyBorder="1" applyAlignment="1">
      <alignment horizontal="center" vertical="center"/>
    </xf>
    <xf numFmtId="184" fontId="92" fillId="0" borderId="30" xfId="0" applyNumberFormat="1" applyFont="1" applyBorder="1" applyAlignment="1">
      <alignment horizontal="center" vertical="center"/>
    </xf>
    <xf numFmtId="185" fontId="139" fillId="0" borderId="10" xfId="0" applyNumberFormat="1" applyFont="1" applyBorder="1" applyAlignment="1" applyProtection="1">
      <alignment horizontal="center" vertical="center"/>
      <protection locked="0"/>
    </xf>
    <xf numFmtId="185" fontId="139" fillId="0" borderId="19" xfId="0" applyNumberFormat="1" applyFont="1" applyBorder="1" applyAlignment="1" applyProtection="1">
      <alignment horizontal="center" vertical="center"/>
      <protection locked="0"/>
    </xf>
    <xf numFmtId="180" fontId="117" fillId="0" borderId="63" xfId="0" applyNumberFormat="1" applyFont="1" applyBorder="1" applyAlignment="1">
      <alignment horizontal="center" vertical="center" shrinkToFit="1"/>
    </xf>
    <xf numFmtId="180" fontId="117" fillId="0" borderId="46" xfId="0" applyNumberFormat="1" applyFont="1" applyBorder="1" applyAlignment="1">
      <alignment horizontal="center" vertical="center" shrinkToFit="1"/>
    </xf>
    <xf numFmtId="180" fontId="117" fillId="0" borderId="0" xfId="0" applyNumberFormat="1" applyFont="1" applyAlignment="1">
      <alignment horizontal="center" vertical="center" shrinkToFit="1"/>
    </xf>
    <xf numFmtId="180" fontId="117" fillId="0" borderId="19" xfId="0" applyNumberFormat="1" applyFont="1" applyBorder="1" applyAlignment="1">
      <alignment horizontal="center" vertical="center" shrinkToFit="1"/>
    </xf>
    <xf numFmtId="0" fontId="154" fillId="0" borderId="10" xfId="0" applyFont="1" applyBorder="1" applyAlignment="1" applyProtection="1">
      <alignment horizontal="center" vertical="center" shrinkToFit="1"/>
      <protection locked="0"/>
    </xf>
    <xf numFmtId="0" fontId="154" fillId="0" borderId="0" xfId="0" applyFont="1" applyAlignment="1" applyProtection="1">
      <alignment horizontal="center" vertical="center" shrinkToFit="1"/>
      <protection locked="0"/>
    </xf>
    <xf numFmtId="0" fontId="154" fillId="0" borderId="105" xfId="0" applyFont="1" applyBorder="1" applyAlignment="1" applyProtection="1">
      <alignment horizontal="center" vertical="center" shrinkToFit="1"/>
      <protection locked="0"/>
    </xf>
    <xf numFmtId="0" fontId="154" fillId="0" borderId="29" xfId="0" applyFont="1" applyBorder="1" applyAlignment="1" applyProtection="1">
      <alignment horizontal="center" vertical="center" shrinkToFit="1"/>
      <protection locked="0"/>
    </xf>
    <xf numFmtId="0" fontId="154" fillId="0" borderId="41" xfId="0" applyFont="1" applyBorder="1" applyAlignment="1" applyProtection="1">
      <alignment horizontal="center" vertical="center" shrinkToFit="1"/>
      <protection locked="0"/>
    </xf>
    <xf numFmtId="0" fontId="154" fillId="0" borderId="156" xfId="0" applyFont="1" applyBorder="1" applyAlignment="1" applyProtection="1">
      <alignment horizontal="center" vertical="center" shrinkToFit="1"/>
      <protection locked="0"/>
    </xf>
    <xf numFmtId="180" fontId="155" fillId="0" borderId="10" xfId="0" applyNumberFormat="1" applyFont="1" applyBorder="1" applyAlignment="1" applyProtection="1">
      <alignment horizontal="center" vertical="top"/>
      <protection locked="0"/>
    </xf>
    <xf numFmtId="180" fontId="155" fillId="0" borderId="19" xfId="0" applyNumberFormat="1" applyFont="1" applyBorder="1" applyAlignment="1" applyProtection="1">
      <alignment horizontal="center" vertical="top"/>
      <protection locked="0"/>
    </xf>
    <xf numFmtId="180" fontId="155" fillId="0" borderId="29" xfId="0" applyNumberFormat="1" applyFont="1" applyBorder="1" applyAlignment="1" applyProtection="1">
      <alignment horizontal="center" vertical="top"/>
      <protection locked="0"/>
    </xf>
    <xf numFmtId="180" fontId="155" fillId="0" borderId="30" xfId="0" applyNumberFormat="1" applyFont="1" applyBorder="1" applyAlignment="1" applyProtection="1">
      <alignment horizontal="center" vertical="top"/>
      <protection locked="0"/>
    </xf>
    <xf numFmtId="180" fontId="140" fillId="0" borderId="0" xfId="0" applyNumberFormat="1" applyFont="1" applyAlignment="1" applyProtection="1">
      <alignment horizontal="left" vertical="top" wrapText="1"/>
      <protection locked="0"/>
    </xf>
    <xf numFmtId="180" fontId="140" fillId="0" borderId="19" xfId="0" applyNumberFormat="1" applyFont="1" applyBorder="1" applyAlignment="1" applyProtection="1">
      <alignment horizontal="left" vertical="top" wrapText="1"/>
      <protection locked="0"/>
    </xf>
    <xf numFmtId="0" fontId="93" fillId="0" borderId="40" xfId="0" applyFont="1" applyBorder="1" applyAlignment="1" applyProtection="1">
      <alignment horizontal="center" vertical="center"/>
      <protection locked="0"/>
    </xf>
    <xf numFmtId="0" fontId="93" fillId="0" borderId="125" xfId="0" applyFont="1" applyBorder="1" applyAlignment="1" applyProtection="1">
      <alignment horizontal="center" vertical="center"/>
      <protection locked="0"/>
    </xf>
    <xf numFmtId="0" fontId="93" fillId="0" borderId="146" xfId="0" applyFont="1" applyBorder="1" applyAlignment="1" applyProtection="1">
      <alignment horizontal="center" vertical="center"/>
      <protection locked="0"/>
    </xf>
    <xf numFmtId="0" fontId="134" fillId="0" borderId="158" xfId="0" applyFont="1" applyBorder="1" applyAlignment="1" applyProtection="1">
      <alignment horizontal="center" vertical="center"/>
      <protection locked="0"/>
    </xf>
    <xf numFmtId="0" fontId="134" fillId="0" borderId="41" xfId="0" applyFont="1" applyBorder="1" applyAlignment="1" applyProtection="1">
      <alignment horizontal="center" vertical="center"/>
      <protection locked="0"/>
    </xf>
    <xf numFmtId="0" fontId="134" fillId="0" borderId="30" xfId="0" applyFont="1" applyBorder="1" applyAlignment="1" applyProtection="1">
      <alignment horizontal="center" vertical="center"/>
      <protection locked="0"/>
    </xf>
    <xf numFmtId="0" fontId="134" fillId="0" borderId="29" xfId="0" applyFont="1" applyBorder="1" applyAlignment="1" applyProtection="1">
      <alignment horizontal="center" vertical="center"/>
      <protection locked="0"/>
    </xf>
    <xf numFmtId="0" fontId="134" fillId="0" borderId="41" xfId="0" applyFont="1" applyBorder="1" applyAlignment="1" applyProtection="1">
      <alignment horizontal="left" vertical="center" shrinkToFit="1"/>
      <protection locked="0"/>
    </xf>
    <xf numFmtId="0" fontId="134" fillId="0" borderId="30" xfId="0" applyFont="1" applyBorder="1" applyAlignment="1" applyProtection="1">
      <alignment horizontal="left" vertical="center" shrinkToFit="1"/>
      <protection locked="0"/>
    </xf>
    <xf numFmtId="0" fontId="133" fillId="0" borderId="41" xfId="0" applyFont="1" applyBorder="1" applyAlignment="1" applyProtection="1">
      <alignment horizontal="center" vertical="center"/>
      <protection locked="0"/>
    </xf>
    <xf numFmtId="0" fontId="87" fillId="0" borderId="31" xfId="0" applyFont="1" applyBorder="1" applyAlignment="1" applyProtection="1">
      <alignment horizontal="center" vertical="center" shrinkToFit="1"/>
      <protection locked="0"/>
    </xf>
    <xf numFmtId="0" fontId="87" fillId="0" borderId="172" xfId="0" applyFont="1" applyBorder="1" applyAlignment="1" applyProtection="1">
      <alignment horizontal="center" vertical="center" shrinkToFit="1"/>
      <protection locked="0"/>
    </xf>
    <xf numFmtId="0" fontId="151" fillId="0" borderId="0" xfId="0" applyFont="1" applyAlignment="1">
      <alignment horizontal="center" vertical="center"/>
    </xf>
    <xf numFmtId="0" fontId="151" fillId="0" borderId="159" xfId="0" applyFont="1" applyBorder="1" applyAlignment="1">
      <alignment horizontal="center" vertical="center"/>
    </xf>
    <xf numFmtId="0" fontId="132" fillId="0" borderId="159" xfId="0" applyFont="1" applyBorder="1" applyAlignment="1">
      <alignment horizontal="right" vertical="center"/>
    </xf>
    <xf numFmtId="0" fontId="88" fillId="0" borderId="157" xfId="0" applyFont="1" applyBorder="1" applyAlignment="1" applyProtection="1">
      <alignment horizontal="center" vertical="center" textRotation="255"/>
      <protection locked="0"/>
    </xf>
    <xf numFmtId="0" fontId="88" fillId="0" borderId="135" xfId="0" applyFont="1" applyBorder="1" applyAlignment="1" applyProtection="1">
      <alignment horizontal="center" vertical="center" textRotation="255"/>
      <protection locked="0"/>
    </xf>
    <xf numFmtId="0" fontId="88" fillId="0" borderId="169" xfId="0" applyFont="1" applyBorder="1" applyAlignment="1" applyProtection="1">
      <alignment horizontal="center" vertical="center" textRotation="255"/>
      <protection locked="0"/>
    </xf>
    <xf numFmtId="176" fontId="89" fillId="0" borderId="170" xfId="0" applyNumberFormat="1" applyFont="1" applyBorder="1" applyAlignment="1">
      <alignment horizontal="center" vertical="center"/>
    </xf>
    <xf numFmtId="176" fontId="89" fillId="0" borderId="132" xfId="0" applyNumberFormat="1" applyFont="1" applyBorder="1" applyAlignment="1">
      <alignment horizontal="center" vertical="center"/>
    </xf>
    <xf numFmtId="176" fontId="89" fillId="0" borderId="171" xfId="0" applyNumberFormat="1" applyFont="1" applyBorder="1" applyAlignment="1">
      <alignment horizontal="center" vertical="center"/>
    </xf>
    <xf numFmtId="176" fontId="89" fillId="0" borderId="44" xfId="0" applyNumberFormat="1" applyFont="1" applyBorder="1" applyAlignment="1">
      <alignment horizontal="center" vertical="center"/>
    </xf>
    <xf numFmtId="176" fontId="89" fillId="0" borderId="0" xfId="0" applyNumberFormat="1" applyFont="1" applyAlignment="1">
      <alignment horizontal="center" vertical="center"/>
    </xf>
    <xf numFmtId="176" fontId="89" fillId="0" borderId="19" xfId="0" applyNumberFormat="1" applyFont="1" applyBorder="1" applyAlignment="1">
      <alignment horizontal="center" vertical="center"/>
    </xf>
    <xf numFmtId="0" fontId="117" fillId="0" borderId="132" xfId="0" applyFont="1" applyBorder="1" applyAlignment="1">
      <alignment horizontal="center" vertical="center" shrinkToFit="1"/>
    </xf>
    <xf numFmtId="0" fontId="117" fillId="0" borderId="0" xfId="0" applyFont="1" applyAlignment="1">
      <alignment horizontal="center" vertical="center" shrinkToFit="1"/>
    </xf>
    <xf numFmtId="0" fontId="101" fillId="0" borderId="132" xfId="0" applyFont="1" applyBorder="1" applyAlignment="1" applyProtection="1">
      <alignment horizontal="left" vertical="center"/>
      <protection locked="0"/>
    </xf>
    <xf numFmtId="0" fontId="101" fillId="0" borderId="171" xfId="0" applyFont="1" applyBorder="1" applyAlignment="1" applyProtection="1">
      <alignment horizontal="left" vertical="center"/>
      <protection locked="0"/>
    </xf>
    <xf numFmtId="0" fontId="90" fillId="0" borderId="78" xfId="0" applyFont="1" applyBorder="1" applyAlignment="1" applyProtection="1">
      <alignment horizontal="left" vertical="center" shrinkToFit="1"/>
      <protection locked="0"/>
    </xf>
    <xf numFmtId="0" fontId="90" fillId="0" borderId="132" xfId="0" applyFont="1" applyBorder="1" applyAlignment="1" applyProtection="1">
      <alignment horizontal="left" vertical="center" shrinkToFit="1"/>
      <protection locked="0"/>
    </xf>
    <xf numFmtId="0" fontId="152" fillId="0" borderId="132" xfId="0" applyFont="1" applyBorder="1" applyAlignment="1" applyProtection="1">
      <alignment horizontal="left" vertical="center" shrinkToFit="1"/>
      <protection locked="0"/>
    </xf>
    <xf numFmtId="0" fontId="152" fillId="0" borderId="155" xfId="0" applyFont="1" applyBorder="1" applyAlignment="1" applyProtection="1">
      <alignment horizontal="left" vertical="center" shrinkToFit="1"/>
      <protection locked="0"/>
    </xf>
    <xf numFmtId="176" fontId="116" fillId="0" borderId="10" xfId="0" applyNumberFormat="1" applyFont="1" applyBorder="1" applyAlignment="1">
      <alignment horizontal="center" vertical="center"/>
    </xf>
    <xf numFmtId="176" fontId="116" fillId="0" borderId="19" xfId="0" applyNumberFormat="1" applyFont="1" applyBorder="1" applyAlignment="1">
      <alignment horizontal="center" vertical="center"/>
    </xf>
    <xf numFmtId="176" fontId="116" fillId="0" borderId="14" xfId="0" applyNumberFormat="1" applyFont="1" applyBorder="1" applyAlignment="1">
      <alignment horizontal="center" vertical="center"/>
    </xf>
    <xf numFmtId="176" fontId="116" fillId="0" borderId="17" xfId="0" applyNumberFormat="1" applyFont="1" applyBorder="1" applyAlignment="1">
      <alignment horizontal="center" vertical="center"/>
    </xf>
    <xf numFmtId="0" fontId="153" fillId="0" borderId="0" xfId="0" applyFont="1" applyAlignment="1" applyProtection="1">
      <alignment horizontal="center" vertical="center" shrinkToFit="1"/>
      <protection locked="0"/>
    </xf>
    <xf numFmtId="0" fontId="153" fillId="0" borderId="19" xfId="0" applyFont="1" applyBorder="1" applyAlignment="1" applyProtection="1">
      <alignment horizontal="center" vertical="center" shrinkToFit="1"/>
      <protection locked="0"/>
    </xf>
    <xf numFmtId="0" fontId="117" fillId="0" borderId="10" xfId="0" applyFont="1" applyBorder="1" applyAlignment="1" applyProtection="1">
      <alignment horizontal="center" vertical="center" shrinkToFit="1"/>
      <protection locked="0"/>
    </xf>
    <xf numFmtId="0" fontId="117" fillId="0" borderId="0" xfId="0" applyFont="1" applyAlignment="1" applyProtection="1">
      <alignment horizontal="center" vertical="center" shrinkToFit="1"/>
      <protection locked="0"/>
    </xf>
    <xf numFmtId="0" fontId="117" fillId="0" borderId="105" xfId="0" applyFont="1" applyBorder="1" applyAlignment="1" applyProtection="1">
      <alignment horizontal="center" vertical="center" shrinkToFit="1"/>
      <protection locked="0"/>
    </xf>
    <xf numFmtId="0" fontId="117" fillId="0" borderId="29" xfId="0" applyFont="1" applyBorder="1" applyAlignment="1" applyProtection="1">
      <alignment horizontal="center" vertical="center" shrinkToFit="1"/>
      <protection locked="0"/>
    </xf>
    <xf numFmtId="0" fontId="117" fillId="0" borderId="41" xfId="0" applyFont="1" applyBorder="1" applyAlignment="1" applyProtection="1">
      <alignment horizontal="center" vertical="center" shrinkToFit="1"/>
      <protection locked="0"/>
    </xf>
    <xf numFmtId="0" fontId="117" fillId="0" borderId="156" xfId="0" applyFont="1" applyBorder="1" applyAlignment="1" applyProtection="1">
      <alignment horizontal="center" vertical="center" shrinkToFit="1"/>
      <protection locked="0"/>
    </xf>
    <xf numFmtId="176" fontId="140" fillId="0" borderId="0" xfId="0" applyNumberFormat="1" applyFont="1" applyAlignment="1" applyProtection="1">
      <alignment horizontal="left" vertical="top" wrapText="1"/>
      <protection locked="0"/>
    </xf>
    <xf numFmtId="176" fontId="140" fillId="0" borderId="19" xfId="0" applyNumberFormat="1" applyFont="1" applyBorder="1" applyAlignment="1" applyProtection="1">
      <alignment horizontal="left" vertical="top" wrapText="1"/>
      <protection locked="0"/>
    </xf>
    <xf numFmtId="0" fontId="91" fillId="0" borderId="44" xfId="0" applyFont="1" applyBorder="1" applyAlignment="1" applyProtection="1">
      <alignment horizontal="center" vertical="center"/>
      <protection locked="0"/>
    </xf>
    <xf numFmtId="0" fontId="91" fillId="0" borderId="0" xfId="0" applyFont="1" applyAlignment="1" applyProtection="1">
      <alignment horizontal="center" vertical="center"/>
      <protection locked="0"/>
    </xf>
    <xf numFmtId="184" fontId="90" fillId="0" borderId="63" xfId="0" applyNumberFormat="1" applyFont="1" applyBorder="1" applyAlignment="1">
      <alignment horizontal="right" vertical="center"/>
    </xf>
    <xf numFmtId="184" fontId="90" fillId="0" borderId="46" xfId="0" applyNumberFormat="1" applyFont="1" applyBorder="1" applyAlignment="1">
      <alignment horizontal="right" vertical="center"/>
    </xf>
    <xf numFmtId="0" fontId="130" fillId="0" borderId="50" xfId="0" applyFont="1" applyBorder="1" applyAlignment="1">
      <alignment vertical="top"/>
    </xf>
    <xf numFmtId="0" fontId="130" fillId="0" borderId="51" xfId="0" applyFont="1" applyBorder="1" applyAlignment="1">
      <alignment vertical="top"/>
    </xf>
    <xf numFmtId="0" fontId="130" fillId="0" borderId="18" xfId="0" applyFont="1" applyBorder="1" applyAlignment="1">
      <alignment vertical="top"/>
    </xf>
    <xf numFmtId="0" fontId="125" fillId="27" borderId="70" xfId="0" applyFont="1" applyFill="1" applyBorder="1" applyAlignment="1">
      <alignment vertical="top"/>
    </xf>
    <xf numFmtId="0" fontId="125" fillId="27" borderId="52" xfId="0" applyFont="1" applyFill="1" applyBorder="1" applyAlignment="1">
      <alignment vertical="top"/>
    </xf>
    <xf numFmtId="0" fontId="125" fillId="27" borderId="37" xfId="0" applyFont="1" applyFill="1" applyBorder="1" applyAlignment="1">
      <alignment vertical="top"/>
    </xf>
    <xf numFmtId="184" fontId="125" fillId="0" borderId="70" xfId="0" applyNumberFormat="1" applyFont="1" applyBorder="1" applyAlignment="1">
      <alignment vertical="top"/>
    </xf>
    <xf numFmtId="184" fontId="125" fillId="0" borderId="52" xfId="0" applyNumberFormat="1" applyFont="1" applyBorder="1" applyAlignment="1">
      <alignment vertical="top"/>
    </xf>
    <xf numFmtId="184" fontId="125" fillId="0" borderId="37" xfId="0" applyNumberFormat="1" applyFont="1" applyBorder="1" applyAlignment="1">
      <alignment vertical="top"/>
    </xf>
    <xf numFmtId="184" fontId="94" fillId="0" borderId="70" xfId="0" applyNumberFormat="1" applyFont="1" applyBorder="1" applyAlignment="1">
      <alignment vertical="top"/>
    </xf>
    <xf numFmtId="184" fontId="94" fillId="0" borderId="52" xfId="0" applyNumberFormat="1" applyFont="1" applyBorder="1" applyAlignment="1">
      <alignment vertical="top"/>
    </xf>
    <xf numFmtId="184" fontId="94" fillId="0" borderId="37" xfId="0" applyNumberFormat="1" applyFont="1" applyBorder="1" applyAlignment="1">
      <alignment vertical="top"/>
    </xf>
    <xf numFmtId="49" fontId="125" fillId="0" borderId="11" xfId="0" applyNumberFormat="1" applyFont="1" applyBorder="1" applyAlignment="1">
      <alignment horizontal="center" vertical="center" shrinkToFit="1"/>
    </xf>
    <xf numFmtId="49" fontId="125" fillId="0" borderId="12" xfId="0" applyNumberFormat="1" applyFont="1" applyBorder="1" applyAlignment="1">
      <alignment horizontal="center" vertical="center" shrinkToFit="1"/>
    </xf>
    <xf numFmtId="49" fontId="125" fillId="0" borderId="13" xfId="0" applyNumberFormat="1" applyFont="1" applyBorder="1" applyAlignment="1">
      <alignment horizontal="center" vertical="center" shrinkToFit="1"/>
    </xf>
    <xf numFmtId="184" fontId="125" fillId="0" borderId="11" xfId="0" applyNumberFormat="1" applyFont="1" applyBorder="1" applyAlignment="1">
      <alignment horizontal="center" vertical="top"/>
    </xf>
    <xf numFmtId="184" fontId="125" fillId="0" borderId="13" xfId="0" applyNumberFormat="1" applyFont="1" applyBorder="1" applyAlignment="1">
      <alignment horizontal="center" vertical="top"/>
    </xf>
    <xf numFmtId="0" fontId="25" fillId="25" borderId="92" xfId="0" applyFont="1" applyFill="1" applyBorder="1" applyAlignment="1" applyProtection="1">
      <alignment horizontal="center" vertical="center" textRotation="255"/>
      <protection locked="0"/>
    </xf>
    <xf numFmtId="0" fontId="25" fillId="25" borderId="173" xfId="0" applyFont="1" applyFill="1" applyBorder="1" applyAlignment="1" applyProtection="1">
      <alignment horizontal="center" vertical="center" textRotation="255"/>
      <protection locked="0"/>
    </xf>
    <xf numFmtId="0" fontId="25" fillId="25" borderId="174" xfId="0" applyFont="1" applyFill="1" applyBorder="1" applyAlignment="1" applyProtection="1">
      <alignment horizontal="center" vertical="center" textRotation="255"/>
      <protection locked="0"/>
    </xf>
    <xf numFmtId="0" fontId="138" fillId="0" borderId="92" xfId="0" applyFont="1" applyBorder="1" applyAlignment="1" applyProtection="1">
      <alignment horizontal="center" vertical="center" textRotation="255"/>
      <protection locked="0"/>
    </xf>
    <xf numFmtId="0" fontId="138" fillId="0" borderId="173" xfId="0" applyFont="1" applyBorder="1" applyAlignment="1" applyProtection="1">
      <alignment horizontal="center" vertical="center" textRotation="255"/>
      <protection locked="0"/>
    </xf>
    <xf numFmtId="0" fontId="138" fillId="0" borderId="174" xfId="0" applyFont="1" applyBorder="1" applyAlignment="1" applyProtection="1">
      <alignment horizontal="center" vertical="center" textRotation="255"/>
      <protection locked="0"/>
    </xf>
    <xf numFmtId="0" fontId="125" fillId="0" borderId="47" xfId="0" applyFont="1" applyBorder="1" applyAlignment="1">
      <alignment horizontal="center" vertical="center"/>
    </xf>
    <xf numFmtId="0" fontId="125" fillId="0" borderId="46" xfId="0" applyFont="1" applyBorder="1" applyAlignment="1">
      <alignment horizontal="center" vertical="center"/>
    </xf>
    <xf numFmtId="0" fontId="155" fillId="0" borderId="10" xfId="0" applyFont="1" applyBorder="1" applyAlignment="1" applyProtection="1">
      <alignment horizontal="center" vertical="top"/>
      <protection locked="0"/>
    </xf>
    <xf numFmtId="0" fontId="155" fillId="0" borderId="19" xfId="0" applyFont="1" applyBorder="1" applyAlignment="1" applyProtection="1">
      <alignment horizontal="center" vertical="top"/>
      <protection locked="0"/>
    </xf>
    <xf numFmtId="0" fontId="155" fillId="0" borderId="29" xfId="0" applyFont="1" applyBorder="1" applyAlignment="1" applyProtection="1">
      <alignment horizontal="center" vertical="top"/>
      <protection locked="0"/>
    </xf>
    <xf numFmtId="0" fontId="155" fillId="0" borderId="30" xfId="0" applyFont="1" applyBorder="1" applyAlignment="1" applyProtection="1">
      <alignment horizontal="center" vertical="top"/>
      <protection locked="0"/>
    </xf>
    <xf numFmtId="0" fontId="140" fillId="0" borderId="0" xfId="0" applyFont="1" applyAlignment="1" applyProtection="1">
      <alignment horizontal="left" vertical="top" wrapText="1"/>
      <protection locked="0"/>
    </xf>
    <xf numFmtId="0" fontId="140" fillId="0" borderId="19" xfId="0" applyFont="1" applyBorder="1" applyAlignment="1" applyProtection="1">
      <alignment horizontal="left" vertical="top" wrapText="1"/>
      <protection locked="0"/>
    </xf>
    <xf numFmtId="0" fontId="132" fillId="0" borderId="159" xfId="0" applyFont="1" applyBorder="1" applyAlignment="1">
      <alignment horizontal="right" vertical="center" shrinkToFit="1"/>
    </xf>
    <xf numFmtId="0" fontId="127" fillId="0" borderId="0" xfId="0" applyFont="1" applyAlignment="1" applyProtection="1">
      <alignment horizontal="left" vertical="top"/>
      <protection locked="0"/>
    </xf>
    <xf numFmtId="0" fontId="127" fillId="0" borderId="105" xfId="0" applyFont="1" applyBorder="1" applyAlignment="1" applyProtection="1">
      <alignment horizontal="left" vertical="top"/>
      <protection locked="0"/>
    </xf>
    <xf numFmtId="0" fontId="127" fillId="0" borderId="159" xfId="0" applyFont="1" applyBorder="1" applyAlignment="1" applyProtection="1">
      <alignment horizontal="left" vertical="top"/>
      <protection locked="0"/>
    </xf>
    <xf numFmtId="0" fontId="127" fillId="0" borderId="175" xfId="0" applyFont="1" applyBorder="1" applyAlignment="1" applyProtection="1">
      <alignment horizontal="left" vertical="top"/>
      <protection locked="0"/>
    </xf>
    <xf numFmtId="184" fontId="125" fillId="0" borderId="11" xfId="0" applyNumberFormat="1" applyFont="1" applyBorder="1" applyAlignment="1">
      <alignment horizontal="center" vertical="center"/>
    </xf>
    <xf numFmtId="184" fontId="125" fillId="0" borderId="12" xfId="0" applyNumberFormat="1" applyFont="1" applyBorder="1" applyAlignment="1">
      <alignment horizontal="center" vertical="center"/>
    </xf>
    <xf numFmtId="0" fontId="125" fillId="0" borderId="21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181" fontId="130" fillId="0" borderId="50" xfId="49" applyNumberFormat="1" applyFont="1" applyBorder="1" applyAlignment="1">
      <alignment horizontal="right" vertical="top" shrinkToFit="1"/>
    </xf>
    <xf numFmtId="181" fontId="130" fillId="0" borderId="51" xfId="49" applyNumberFormat="1" applyFont="1" applyBorder="1" applyAlignment="1">
      <alignment horizontal="right" vertical="top" shrinkToFit="1"/>
    </xf>
    <xf numFmtId="181" fontId="130" fillId="0" borderId="18" xfId="49" applyNumberFormat="1" applyFont="1" applyBorder="1" applyAlignment="1">
      <alignment horizontal="right" vertical="top" shrinkToFit="1"/>
    </xf>
    <xf numFmtId="184" fontId="125" fillId="0" borderId="176" xfId="0" applyNumberFormat="1" applyFont="1" applyBorder="1" applyAlignment="1">
      <alignment horizontal="right" vertical="top"/>
    </xf>
    <xf numFmtId="0" fontId="0" fillId="0" borderId="177" xfId="0" applyBorder="1" applyAlignment="1">
      <alignment horizontal="right" vertical="top"/>
    </xf>
    <xf numFmtId="0" fontId="0" fillId="0" borderId="178" xfId="0" applyBorder="1" applyAlignment="1">
      <alignment horizontal="right" vertical="top"/>
    </xf>
    <xf numFmtId="0" fontId="125" fillId="27" borderId="11" xfId="0" applyFont="1" applyFill="1" applyBorder="1" applyAlignment="1">
      <alignment horizontal="center" vertical="center"/>
    </xf>
    <xf numFmtId="0" fontId="125" fillId="27" borderId="13" xfId="0" applyFont="1" applyFill="1" applyBorder="1" applyAlignment="1">
      <alignment horizontal="center" vertical="center"/>
    </xf>
    <xf numFmtId="0" fontId="125" fillId="0" borderId="63" xfId="0" applyFont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right" vertical="center"/>
    </xf>
    <xf numFmtId="0" fontId="0" fillId="0" borderId="173" xfId="0" applyBorder="1" applyAlignment="1">
      <alignment horizontal="center" vertical="center" textRotation="255"/>
    </xf>
    <xf numFmtId="0" fontId="0" fillId="0" borderId="174" xfId="0" applyBorder="1" applyAlignment="1">
      <alignment horizontal="center" vertical="center" textRotation="255"/>
    </xf>
    <xf numFmtId="0" fontId="155" fillId="0" borderId="10" xfId="0" applyFont="1" applyBorder="1" applyAlignment="1" applyProtection="1">
      <alignment horizontal="center" vertical="center"/>
      <protection locked="0"/>
    </xf>
    <xf numFmtId="0" fontId="155" fillId="0" borderId="19" xfId="0" applyFont="1" applyBorder="1" applyAlignment="1" applyProtection="1">
      <alignment horizontal="center" vertical="center"/>
      <protection locked="0"/>
    </xf>
    <xf numFmtId="0" fontId="155" fillId="0" borderId="29" xfId="0" applyFont="1" applyBorder="1" applyAlignment="1" applyProtection="1">
      <alignment horizontal="center" vertical="center"/>
      <protection locked="0"/>
    </xf>
    <xf numFmtId="0" fontId="155" fillId="0" borderId="30" xfId="0" applyFont="1" applyBorder="1" applyAlignment="1" applyProtection="1">
      <alignment horizontal="center" vertical="center"/>
      <protection locked="0"/>
    </xf>
    <xf numFmtId="0" fontId="94" fillId="25" borderId="21" xfId="0" applyFont="1" applyFill="1" applyBorder="1" applyAlignment="1">
      <alignment vertical="center" shrinkToFit="1"/>
    </xf>
    <xf numFmtId="3" fontId="94" fillId="28" borderId="20" xfId="0" applyNumberFormat="1" applyFont="1" applyFill="1" applyBorder="1" applyAlignment="1">
      <alignment horizontal="left" vertical="center" shrinkToFit="1"/>
    </xf>
    <xf numFmtId="3" fontId="94" fillId="28" borderId="22" xfId="0" applyNumberFormat="1" applyFont="1" applyFill="1" applyBorder="1" applyAlignment="1">
      <alignment horizontal="left" vertical="center" shrinkToFit="1"/>
    </xf>
    <xf numFmtId="184" fontId="94" fillId="28" borderId="20" xfId="0" applyNumberFormat="1" applyFont="1" applyFill="1" applyBorder="1" applyAlignment="1">
      <alignment horizontal="left" vertical="top"/>
    </xf>
    <xf numFmtId="184" fontId="94" fillId="28" borderId="36" xfId="0" applyNumberFormat="1" applyFont="1" applyFill="1" applyBorder="1" applyAlignment="1">
      <alignment horizontal="left" vertical="top"/>
    </xf>
    <xf numFmtId="0" fontId="125" fillId="28" borderId="20" xfId="0" applyFont="1" applyFill="1" applyBorder="1" applyAlignment="1">
      <alignment horizontal="left" vertical="top"/>
    </xf>
    <xf numFmtId="0" fontId="125" fillId="28" borderId="22" xfId="0" applyFont="1" applyFill="1" applyBorder="1" applyAlignment="1">
      <alignment horizontal="left" vertical="top"/>
    </xf>
    <xf numFmtId="3" fontId="73" fillId="25" borderId="12" xfId="0" applyNumberFormat="1" applyFont="1" applyFill="1" applyBorder="1" applyAlignment="1">
      <alignment horizontal="center" vertical="center" shrinkToFit="1"/>
    </xf>
    <xf numFmtId="3" fontId="73" fillId="25" borderId="13" xfId="0" applyNumberFormat="1" applyFont="1" applyFill="1" applyBorder="1" applyAlignment="1">
      <alignment horizontal="center" vertical="center" shrinkToFit="1"/>
    </xf>
    <xf numFmtId="184" fontId="94" fillId="0" borderId="11" xfId="0" applyNumberFormat="1" applyFont="1" applyBorder="1" applyAlignment="1">
      <alignment horizontal="center" vertical="top"/>
    </xf>
    <xf numFmtId="184" fontId="94" fillId="0" borderId="13" xfId="0" applyNumberFormat="1" applyFont="1" applyBorder="1" applyAlignment="1">
      <alignment horizontal="center" vertical="top"/>
    </xf>
    <xf numFmtId="3" fontId="125" fillId="0" borderId="11" xfId="0" applyNumberFormat="1" applyFont="1" applyBorder="1" applyAlignment="1">
      <alignment horizontal="center" vertical="center"/>
    </xf>
    <xf numFmtId="3" fontId="125" fillId="0" borderId="127" xfId="0" applyNumberFormat="1" applyFont="1" applyBorder="1" applyAlignment="1">
      <alignment horizontal="center" vertical="center"/>
    </xf>
    <xf numFmtId="0" fontId="125" fillId="0" borderId="11" xfId="0" applyFont="1" applyBorder="1" applyAlignment="1">
      <alignment horizontal="center" vertical="top"/>
    </xf>
    <xf numFmtId="0" fontId="125" fillId="0" borderId="13" xfId="0" applyFont="1" applyBorder="1" applyAlignment="1">
      <alignment horizontal="center" vertical="top"/>
    </xf>
    <xf numFmtId="0" fontId="157" fillId="25" borderId="21" xfId="0" applyFont="1" applyFill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147" fillId="0" borderId="22" xfId="0" applyFont="1" applyBorder="1" applyAlignment="1">
      <alignment vertical="center" shrinkToFit="1"/>
    </xf>
    <xf numFmtId="184" fontId="125" fillId="0" borderId="21" xfId="0" applyNumberFormat="1" applyFont="1" applyBorder="1" applyAlignment="1">
      <alignment horizontal="center" vertical="top"/>
    </xf>
    <xf numFmtId="184" fontId="125" fillId="0" borderId="22" xfId="0" applyNumberFormat="1" applyFont="1" applyBorder="1" applyAlignment="1">
      <alignment horizontal="center" vertical="top"/>
    </xf>
    <xf numFmtId="0" fontId="94" fillId="25" borderId="21" xfId="0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184" fontId="94" fillId="28" borderId="40" xfId="0" applyNumberFormat="1" applyFont="1" applyFill="1" applyBorder="1" applyAlignment="1">
      <alignment horizontal="left" vertical="top"/>
    </xf>
    <xf numFmtId="184" fontId="94" fillId="28" borderId="117" xfId="0" applyNumberFormat="1" applyFont="1" applyFill="1" applyBorder="1" applyAlignment="1">
      <alignment horizontal="left" vertical="top"/>
    </xf>
    <xf numFmtId="0" fontId="125" fillId="28" borderId="40" xfId="0" applyFont="1" applyFill="1" applyBorder="1" applyAlignment="1">
      <alignment horizontal="left" vertical="top"/>
    </xf>
    <xf numFmtId="0" fontId="125" fillId="28" borderId="39" xfId="0" applyFont="1" applyFill="1" applyBorder="1" applyAlignment="1">
      <alignment horizontal="left" vertical="top"/>
    </xf>
    <xf numFmtId="3" fontId="94" fillId="28" borderId="20" xfId="0" applyNumberFormat="1" applyFont="1" applyFill="1" applyBorder="1" applyAlignment="1">
      <alignment horizontal="left" vertical="top" shrinkToFit="1"/>
    </xf>
    <xf numFmtId="3" fontId="94" fillId="28" borderId="22" xfId="0" applyNumberFormat="1" applyFont="1" applyFill="1" applyBorder="1" applyAlignment="1">
      <alignment horizontal="left" vertical="top" shrinkToFit="1"/>
    </xf>
    <xf numFmtId="0" fontId="94" fillId="25" borderId="25" xfId="0" applyFont="1" applyFill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3" fontId="94" fillId="25" borderId="11" xfId="0" applyNumberFormat="1" applyFont="1" applyFill="1" applyBorder="1" applyAlignment="1">
      <alignment horizontal="center" vertical="center" shrinkToFit="1"/>
    </xf>
    <xf numFmtId="3" fontId="94" fillId="25" borderId="43" xfId="0" applyNumberFormat="1" applyFont="1" applyFill="1" applyBorder="1" applyAlignment="1">
      <alignment horizontal="center" vertical="center" shrinkToFit="1"/>
    </xf>
    <xf numFmtId="0" fontId="94" fillId="28" borderId="38" xfId="0" applyFont="1" applyFill="1" applyBorder="1" applyAlignment="1">
      <alignment horizontal="left" vertical="center" shrinkToFit="1"/>
    </xf>
    <xf numFmtId="0" fontId="94" fillId="28" borderId="39" xfId="0" applyFont="1" applyFill="1" applyBorder="1" applyAlignment="1">
      <alignment horizontal="left" vertical="center" shrinkToFit="1"/>
    </xf>
    <xf numFmtId="3" fontId="94" fillId="28" borderId="40" xfId="0" applyNumberFormat="1" applyFont="1" applyFill="1" applyBorder="1" applyAlignment="1">
      <alignment horizontal="left" vertical="center" shrinkToFit="1"/>
    </xf>
    <xf numFmtId="3" fontId="94" fillId="28" borderId="39" xfId="0" applyNumberFormat="1" applyFont="1" applyFill="1" applyBorder="1" applyAlignment="1">
      <alignment horizontal="left" vertical="center" shrinkToFit="1"/>
    </xf>
    <xf numFmtId="0" fontId="43" fillId="0" borderId="41" xfId="0" applyFont="1" applyBorder="1" applyAlignment="1" applyProtection="1">
      <alignment horizontal="center" vertical="center"/>
      <protection locked="0"/>
    </xf>
    <xf numFmtId="0" fontId="43" fillId="0" borderId="30" xfId="0" applyFont="1" applyBorder="1" applyAlignment="1" applyProtection="1">
      <alignment horizontal="center" vertical="center"/>
      <protection locked="0"/>
    </xf>
    <xf numFmtId="0" fontId="39" fillId="0" borderId="29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38" fontId="9" fillId="0" borderId="188" xfId="37" applyFont="1" applyBorder="1" applyAlignment="1">
      <alignment vertical="center"/>
    </xf>
    <xf numFmtId="179" fontId="105" fillId="0" borderId="189" xfId="37" applyNumberFormat="1" applyFont="1" applyBorder="1" applyAlignment="1">
      <alignment horizontal="right" shrinkToFit="1"/>
    </xf>
    <xf numFmtId="179" fontId="105" fillId="0" borderId="145" xfId="37" applyNumberFormat="1" applyFont="1" applyBorder="1" applyAlignment="1">
      <alignment horizontal="right" shrinkToFi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8" fontId="40" fillId="0" borderId="179" xfId="37" applyFont="1" applyBorder="1" applyAlignment="1">
      <alignment vertical="center"/>
    </xf>
    <xf numFmtId="179" fontId="146" fillId="0" borderId="42" xfId="37" applyNumberFormat="1" applyFont="1" applyBorder="1" applyAlignment="1">
      <alignment horizontal="right" shrinkToFit="1"/>
    </xf>
    <xf numFmtId="179" fontId="146" fillId="0" borderId="127" xfId="37" applyNumberFormat="1" applyFont="1" applyBorder="1" applyAlignment="1">
      <alignment horizontal="right" shrinkToFit="1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179" fontId="105" fillId="0" borderId="32" xfId="37" applyNumberFormat="1" applyFont="1" applyBorder="1" applyAlignment="1">
      <alignment horizontal="right" shrinkToFit="1"/>
    </xf>
    <xf numFmtId="0" fontId="41" fillId="0" borderId="172" xfId="0" applyFont="1" applyBorder="1" applyAlignment="1">
      <alignment horizontal="right" shrinkToFit="1"/>
    </xf>
    <xf numFmtId="38" fontId="3" fillId="0" borderId="186" xfId="37" applyFont="1" applyBorder="1" applyAlignment="1" applyProtection="1">
      <alignment vertical="center"/>
    </xf>
    <xf numFmtId="179" fontId="105" fillId="0" borderId="148" xfId="37" applyNumberFormat="1" applyFont="1" applyBorder="1" applyAlignment="1" applyProtection="1">
      <alignment horizontal="right" shrinkToFit="1"/>
      <protection locked="0"/>
    </xf>
    <xf numFmtId="179" fontId="105" fillId="0" borderId="149" xfId="37" applyNumberFormat="1" applyFont="1" applyBorder="1" applyAlignment="1" applyProtection="1">
      <alignment horizontal="right" shrinkToFit="1"/>
      <protection locked="0"/>
    </xf>
    <xf numFmtId="38" fontId="9" fillId="0" borderId="32" xfId="0" applyNumberFormat="1" applyFont="1" applyBorder="1" applyAlignment="1">
      <alignment horizontal="right" vertical="center"/>
    </xf>
    <xf numFmtId="38" fontId="9" fillId="0" borderId="33" xfId="0" applyNumberFormat="1" applyFont="1" applyBorder="1" applyAlignment="1">
      <alignment horizontal="right" vertical="center"/>
    </xf>
    <xf numFmtId="179" fontId="105" fillId="0" borderId="25" xfId="37" applyNumberFormat="1" applyFont="1" applyBorder="1" applyAlignment="1">
      <alignment horizontal="right" shrinkToFit="1"/>
    </xf>
    <xf numFmtId="0" fontId="41" fillId="0" borderId="187" xfId="0" applyFont="1" applyBorder="1" applyAlignment="1">
      <alignment horizontal="right" shrinkToFit="1"/>
    </xf>
    <xf numFmtId="0" fontId="39" fillId="0" borderId="64" xfId="0" applyFont="1" applyBorder="1" applyAlignment="1">
      <alignment horizontal="center" vertical="center" textRotation="255" shrinkToFit="1"/>
    </xf>
    <xf numFmtId="0" fontId="39" fillId="0" borderId="48" xfId="0" applyFont="1" applyBorder="1" applyAlignment="1">
      <alignment horizontal="center" vertical="center" textRotation="255" shrinkToFit="1"/>
    </xf>
    <xf numFmtId="38" fontId="9" fillId="0" borderId="38" xfId="0" applyNumberFormat="1" applyFont="1" applyBorder="1" applyAlignment="1">
      <alignment horizontal="right" vertical="center"/>
    </xf>
    <xf numFmtId="38" fontId="9" fillId="0" borderId="39" xfId="0" applyNumberFormat="1" applyFont="1" applyBorder="1" applyAlignment="1">
      <alignment horizontal="right" vertical="center"/>
    </xf>
    <xf numFmtId="179" fontId="105" fillId="0" borderId="38" xfId="37" applyNumberFormat="1" applyFont="1" applyBorder="1" applyAlignment="1">
      <alignment horizontal="right" shrinkToFit="1"/>
    </xf>
    <xf numFmtId="0" fontId="41" fillId="0" borderId="146" xfId="0" applyFont="1" applyBorder="1" applyAlignment="1">
      <alignment horizontal="right" shrinkToFit="1"/>
    </xf>
    <xf numFmtId="38" fontId="3" fillId="0" borderId="21" xfId="37" applyFont="1" applyBorder="1" applyAlignment="1" applyProtection="1">
      <alignment vertical="center"/>
    </xf>
    <xf numFmtId="38" fontId="3" fillId="0" borderId="22" xfId="37" applyFont="1" applyBorder="1" applyAlignment="1" applyProtection="1">
      <alignment vertical="center"/>
    </xf>
    <xf numFmtId="179" fontId="105" fillId="0" borderId="21" xfId="37" applyNumberFormat="1" applyFont="1" applyBorder="1" applyAlignment="1" applyProtection="1">
      <alignment horizontal="right" shrinkToFit="1"/>
      <protection locked="0"/>
    </xf>
    <xf numFmtId="179" fontId="105" fillId="0" borderId="122" xfId="37" applyNumberFormat="1" applyFont="1" applyBorder="1" applyAlignment="1" applyProtection="1">
      <alignment horizontal="right" shrinkToFit="1"/>
      <protection locked="0"/>
    </xf>
    <xf numFmtId="38" fontId="9" fillId="0" borderId="21" xfId="0" applyNumberFormat="1" applyFont="1" applyBorder="1" applyAlignment="1">
      <alignment horizontal="right" vertical="center"/>
    </xf>
    <xf numFmtId="38" fontId="9" fillId="0" borderId="22" xfId="0" applyNumberFormat="1" applyFont="1" applyBorder="1" applyAlignment="1">
      <alignment horizontal="right" vertical="center"/>
    </xf>
    <xf numFmtId="179" fontId="105" fillId="0" borderId="21" xfId="37" applyNumberFormat="1" applyFont="1" applyBorder="1" applyAlignment="1">
      <alignment horizontal="right" shrinkToFit="1"/>
    </xf>
    <xf numFmtId="0" fontId="41" fillId="0" borderId="122" xfId="0" applyFont="1" applyBorder="1" applyAlignment="1">
      <alignment horizontal="right" shrinkToFit="1"/>
    </xf>
    <xf numFmtId="0" fontId="49" fillId="0" borderId="0" xfId="0" applyFont="1" applyAlignment="1" applyProtection="1">
      <alignment horizontal="center" vertical="center"/>
      <protection locked="0"/>
    </xf>
    <xf numFmtId="178" fontId="50" fillId="0" borderId="0" xfId="0" applyNumberFormat="1" applyFont="1" applyAlignment="1" applyProtection="1">
      <alignment horizontal="center" vertical="center"/>
      <protection locked="0"/>
    </xf>
    <xf numFmtId="0" fontId="39" fillId="0" borderId="64" xfId="0" applyFont="1" applyBorder="1" applyAlignment="1">
      <alignment horizontal="center" vertical="center" textRotation="255"/>
    </xf>
    <xf numFmtId="0" fontId="39" fillId="0" borderId="45" xfId="0" applyFont="1" applyBorder="1" applyAlignment="1">
      <alignment horizontal="center" vertical="center" textRotation="255"/>
    </xf>
    <xf numFmtId="0" fontId="39" fillId="0" borderId="48" xfId="0" applyFont="1" applyBorder="1" applyAlignment="1">
      <alignment horizontal="center" vertical="center" textRotation="255"/>
    </xf>
    <xf numFmtId="178" fontId="50" fillId="0" borderId="19" xfId="0" applyNumberFormat="1" applyFont="1" applyBorder="1" applyAlignment="1" applyProtection="1">
      <alignment horizontal="center" vertical="center"/>
      <protection locked="0"/>
    </xf>
    <xf numFmtId="38" fontId="3" fillId="0" borderId="121" xfId="37" applyFont="1" applyBorder="1" applyAlignment="1" applyProtection="1">
      <alignment vertical="center"/>
    </xf>
    <xf numFmtId="179" fontId="105" fillId="0" borderId="15" xfId="37" applyNumberFormat="1" applyFont="1" applyBorder="1" applyAlignment="1">
      <alignment horizontal="right" shrinkToFit="1"/>
    </xf>
    <xf numFmtId="0" fontId="41" fillId="0" borderId="120" xfId="0" applyFont="1" applyBorder="1" applyAlignment="1">
      <alignment horizontal="right" shrinkToFit="1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19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39" fillId="0" borderId="45" xfId="0" applyFont="1" applyBorder="1" applyAlignment="1">
      <alignment horizontal="center" vertical="center" textRotation="255" shrinkToFit="1"/>
    </xf>
    <xf numFmtId="0" fontId="43" fillId="0" borderId="0" xfId="0" applyFont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7" fillId="0" borderId="1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55" fillId="0" borderId="0" xfId="0" applyNumberFormat="1" applyFont="1" applyAlignment="1" applyProtection="1">
      <alignment vertical="center"/>
      <protection locked="0"/>
    </xf>
    <xf numFmtId="0" fontId="55" fillId="0" borderId="0" xfId="0" applyFont="1" applyAlignment="1" applyProtection="1">
      <alignment vertical="center"/>
      <protection locked="0"/>
    </xf>
    <xf numFmtId="38" fontId="47" fillId="0" borderId="0" xfId="37" applyFont="1" applyAlignment="1" applyProtection="1">
      <alignment vertical="center"/>
      <protection locked="0"/>
    </xf>
    <xf numFmtId="38" fontId="47" fillId="0" borderId="19" xfId="37" applyFont="1" applyBorder="1" applyAlignment="1" applyProtection="1">
      <alignment vertical="center"/>
      <protection locked="0"/>
    </xf>
    <xf numFmtId="0" fontId="39" fillId="0" borderId="184" xfId="0" applyFont="1" applyBorder="1" applyAlignment="1">
      <alignment horizontal="center" vertical="center" textRotation="255"/>
    </xf>
    <xf numFmtId="0" fontId="39" fillId="0" borderId="169" xfId="0" applyFont="1" applyBorder="1" applyAlignment="1">
      <alignment horizontal="center" vertical="center" textRotation="255"/>
    </xf>
    <xf numFmtId="0" fontId="39" fillId="0" borderId="185" xfId="0" applyFont="1" applyBorder="1" applyAlignment="1">
      <alignment horizontal="center" vertical="center" textRotation="255"/>
    </xf>
    <xf numFmtId="38" fontId="47" fillId="0" borderId="0" xfId="0" applyNumberFormat="1" applyFont="1" applyAlignment="1" applyProtection="1">
      <alignment vertical="center"/>
      <protection locked="0"/>
    </xf>
    <xf numFmtId="0" fontId="9" fillId="0" borderId="32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179" fontId="105" fillId="0" borderId="146" xfId="37" applyNumberFormat="1" applyFont="1" applyBorder="1" applyAlignment="1">
      <alignment horizontal="right" shrinkToFit="1"/>
    </xf>
    <xf numFmtId="38" fontId="47" fillId="0" borderId="19" xfId="0" applyNumberFormat="1" applyFont="1" applyBorder="1" applyAlignment="1" applyProtection="1">
      <alignment vertical="center"/>
      <protection locked="0"/>
    </xf>
    <xf numFmtId="38" fontId="3" fillId="0" borderId="181" xfId="37" applyFont="1" applyBorder="1" applyAlignment="1" applyProtection="1">
      <alignment vertical="center"/>
    </xf>
    <xf numFmtId="38" fontId="3" fillId="0" borderId="182" xfId="37" applyFont="1" applyBorder="1" applyAlignment="1" applyProtection="1">
      <alignment vertical="center"/>
    </xf>
    <xf numFmtId="179" fontId="105" fillId="0" borderId="181" xfId="37" applyNumberFormat="1" applyFont="1" applyBorder="1" applyAlignment="1" applyProtection="1">
      <alignment horizontal="right" shrinkToFit="1"/>
      <protection locked="0"/>
    </xf>
    <xf numFmtId="179" fontId="105" fillId="0" borderId="183" xfId="37" applyNumberFormat="1" applyFont="1" applyBorder="1" applyAlignment="1" applyProtection="1">
      <alignment horizontal="right" shrinkToFit="1"/>
      <protection locked="0"/>
    </xf>
    <xf numFmtId="0" fontId="39" fillId="0" borderId="115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38" fontId="9" fillId="0" borderId="42" xfId="0" applyNumberFormat="1" applyFont="1" applyBorder="1" applyAlignment="1">
      <alignment horizontal="right" vertical="center"/>
    </xf>
    <xf numFmtId="38" fontId="9" fillId="0" borderId="43" xfId="0" applyNumberFormat="1" applyFont="1" applyBorder="1" applyAlignment="1">
      <alignment horizontal="right" vertical="center"/>
    </xf>
    <xf numFmtId="179" fontId="105" fillId="0" borderId="42" xfId="37" applyNumberFormat="1" applyFont="1" applyBorder="1" applyAlignment="1">
      <alignment horizontal="right" shrinkToFit="1"/>
    </xf>
    <xf numFmtId="179" fontId="105" fillId="0" borderId="127" xfId="37" applyNumberFormat="1" applyFont="1" applyBorder="1" applyAlignment="1">
      <alignment horizontal="right" shrinkToFit="1"/>
    </xf>
    <xf numFmtId="38" fontId="9" fillId="0" borderId="42" xfId="0" applyNumberFormat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179" fontId="146" fillId="0" borderId="13" xfId="37" applyNumberFormat="1" applyFont="1" applyBorder="1" applyAlignment="1">
      <alignment horizontal="right" shrinkToFit="1"/>
    </xf>
    <xf numFmtId="0" fontId="39" fillId="0" borderId="72" xfId="0" applyFont="1" applyBorder="1" applyAlignment="1">
      <alignment horizontal="center" vertical="center" textRotation="255"/>
    </xf>
    <xf numFmtId="0" fontId="43" fillId="0" borderId="63" xfId="0" applyFont="1" applyBorder="1" applyAlignment="1" applyProtection="1">
      <alignment horizontal="center" vertical="center"/>
      <protection locked="0"/>
    </xf>
    <xf numFmtId="38" fontId="59" fillId="0" borderId="63" xfId="0" applyNumberFormat="1" applyFont="1" applyBorder="1" applyAlignment="1" applyProtection="1">
      <alignment horizontal="center" vertical="center"/>
      <protection locked="0"/>
    </xf>
    <xf numFmtId="38" fontId="47" fillId="0" borderId="63" xfId="0" applyNumberFormat="1" applyFont="1" applyBorder="1" applyAlignment="1" applyProtection="1">
      <alignment horizontal="center" vertical="center"/>
      <protection locked="0"/>
    </xf>
    <xf numFmtId="38" fontId="47" fillId="0" borderId="46" xfId="0" applyNumberFormat="1" applyFont="1" applyBorder="1" applyAlignment="1" applyProtection="1">
      <alignment horizontal="center" vertical="center"/>
      <protection locked="0"/>
    </xf>
    <xf numFmtId="0" fontId="43" fillId="0" borderId="180" xfId="0" applyFont="1" applyBorder="1" applyAlignment="1">
      <alignment horizontal="center" vertical="center"/>
    </xf>
    <xf numFmtId="0" fontId="43" fillId="0" borderId="161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179" fontId="105" fillId="0" borderId="172" xfId="37" applyNumberFormat="1" applyFont="1" applyBorder="1" applyAlignment="1">
      <alignment horizontal="right" shrinkToFit="1"/>
    </xf>
    <xf numFmtId="0" fontId="102" fillId="0" borderId="0" xfId="0" applyFont="1" applyAlignment="1">
      <alignment horizontal="center" vertical="center"/>
    </xf>
    <xf numFmtId="57" fontId="5" fillId="0" borderId="0" xfId="0" applyNumberFormat="1" applyFont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8" fillId="0" borderId="10" xfId="0" applyFont="1" applyBorder="1" applyAlignment="1">
      <alignment horizontal="center" vertical="center"/>
    </xf>
    <xf numFmtId="0" fontId="158" fillId="0" borderId="19" xfId="0" applyFont="1" applyBorder="1" applyAlignment="1">
      <alignment horizontal="center" vertical="center"/>
    </xf>
    <xf numFmtId="0" fontId="158" fillId="0" borderId="29" xfId="0" applyFont="1" applyBorder="1" applyAlignment="1">
      <alignment horizontal="center" vertical="center"/>
    </xf>
    <xf numFmtId="0" fontId="158" fillId="0" borderId="30" xfId="0" applyFont="1" applyBorder="1" applyAlignment="1">
      <alignment horizontal="center" vertical="center"/>
    </xf>
    <xf numFmtId="38" fontId="10" fillId="0" borderId="10" xfId="0" applyNumberFormat="1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19" xfId="0" applyNumberFormat="1" applyFont="1" applyBorder="1" applyAlignment="1">
      <alignment vertical="center"/>
    </xf>
    <xf numFmtId="177" fontId="10" fillId="0" borderId="29" xfId="0" applyNumberFormat="1" applyFont="1" applyBorder="1" applyAlignment="1">
      <alignment vertical="center"/>
    </xf>
    <xf numFmtId="177" fontId="10" fillId="0" borderId="41" xfId="0" applyNumberFormat="1" applyFont="1" applyBorder="1" applyAlignment="1">
      <alignment vertical="center"/>
    </xf>
    <xf numFmtId="177" fontId="10" fillId="0" borderId="30" xfId="0" applyNumberFormat="1" applyFont="1" applyBorder="1" applyAlignment="1">
      <alignment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79" xfId="0" applyFont="1" applyBorder="1" applyAlignment="1">
      <alignment horizontal="center" vertical="center"/>
    </xf>
    <xf numFmtId="0" fontId="39" fillId="0" borderId="140" xfId="0" applyFont="1" applyBorder="1" applyAlignment="1">
      <alignment horizontal="center" vertical="center"/>
    </xf>
    <xf numFmtId="0" fontId="39" fillId="0" borderId="76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86E9723C-9AD7-499B-BA67-57F23D5CB24D}"/>
    <cellStyle name="ハイパーリンク" xfId="30" builtinId="8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 xr:uid="{601D41E8-FDFA-4FFA-9055-C0C33B755BD5}"/>
    <cellStyle name="桁区切り 3" xfId="38" xr:uid="{1438B3E0-4CCC-4C21-9213-F4AC9BCF9A08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4FF6DD08-9928-49F2-884A-17CD3FAD8F58}"/>
    <cellStyle name="標準 3" xfId="48" xr:uid="{87959E13-38AE-46AA-A3FE-97F2B04FC352}"/>
    <cellStyle name="標準_コピー2012.7.青森県部数表" xfId="49" xr:uid="{1475BD43-EBD6-4F34-B432-86C2A4EF8CEE}"/>
    <cellStyle name="良い" xfId="50" builtinId="26" customBuiltin="1"/>
  </cellStyles>
  <dxfs count="278"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ont>
        <strike val="0"/>
        <color theme="0"/>
      </font>
    </dxf>
    <dxf>
      <fill>
        <patternFill>
          <bgColor rgb="FFFF0000"/>
        </patternFill>
      </fill>
    </dxf>
    <dxf>
      <fill>
        <patternFill patternType="lightGrid"/>
      </fill>
    </dxf>
    <dxf>
      <fill>
        <patternFill patternType="lightGrid"/>
      </fill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 patternType="lightGrid"/>
      </fill>
    </dxf>
    <dxf>
      <font>
        <color theme="0"/>
      </font>
    </dxf>
    <dxf>
      <fill>
        <patternFill patternType="lightGrid"/>
      </fill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color theme="0"/>
      </font>
    </dxf>
    <dxf>
      <fill>
        <patternFill patternType="lightGrid"/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 patternType="lightGrid"/>
      </fill>
    </dxf>
    <dxf>
      <font>
        <strike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Grid"/>
      </fill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ill>
        <patternFill patternType="lightGrid"/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ill>
        <patternFill patternType="lightGrid"/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color theme="0"/>
      </font>
    </dxf>
    <dxf>
      <fill>
        <patternFill patternType="lightGrid"/>
      </fill>
    </dxf>
    <dxf>
      <fill>
        <patternFill patternType="lightGrid"/>
      </fill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ill>
        <patternFill>
          <bgColor rgb="FFFF0000"/>
        </patternFill>
      </fill>
    </dxf>
    <dxf>
      <fill>
        <patternFill patternType="lightGrid"/>
      </fill>
    </dxf>
    <dxf>
      <fill>
        <patternFill patternType="lightGrid"/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strike val="0"/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Grid"/>
      </fill>
    </dxf>
    <dxf>
      <fill>
        <patternFill patternType="lightGrid"/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Grid"/>
      </fill>
    </dxf>
    <dxf>
      <font>
        <strike val="0"/>
        <color theme="0"/>
      </font>
    </dxf>
    <dxf>
      <font>
        <strike val="0"/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strike val="0"/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>
          <fgColor indexed="64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 patternType="lightGrid"/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 patternType="lightGrid"/>
      </fill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>
          <bgColor rgb="FFFF0000"/>
        </patternFill>
      </fill>
    </dxf>
    <dxf>
      <font>
        <color theme="0"/>
      </font>
    </dxf>
    <dxf>
      <fill>
        <patternFill patternType="lightGrid"/>
      </fill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ill>
        <patternFill patternType="lightGrid"/>
      </fill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id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 tint="-4.9989318521683403E-2"/>
      </font>
    </dxf>
    <dxf>
      <font>
        <strike val="0"/>
        <color theme="0"/>
      </font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>
          <bgColor indexed="65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9</xdr:row>
      <xdr:rowOff>104775</xdr:rowOff>
    </xdr:from>
    <xdr:to>
      <xdr:col>10</xdr:col>
      <xdr:colOff>819150</xdr:colOff>
      <xdr:row>15</xdr:row>
      <xdr:rowOff>38100</xdr:rowOff>
    </xdr:to>
    <xdr:sp macro="" textlink="">
      <xdr:nvSpPr>
        <xdr:cNvPr id="14338" name="WordArt 12">
          <a:extLst>
            <a:ext uri="{FF2B5EF4-FFF2-40B4-BE49-F238E27FC236}">
              <a16:creationId xmlns:a16="http://schemas.microsoft.com/office/drawing/2014/main" id="{35CCB183-5DFB-7A5C-F96A-41FBE129EB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23900" y="1943100"/>
          <a:ext cx="8382000" cy="97155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6600" i="1" u="sng" strike="noStrike" kern="10" cap="small" spc="0" baseline="0">
              <a:ln w="12700" cap="rnd">
                <a:solidFill>
                  <a:srgbClr val="FFFFFF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182F76"/>
                  </a:gs>
                  <a:gs pos="50000">
                    <a:srgbClr val="3366FF"/>
                  </a:gs>
                  <a:gs pos="100000">
                    <a:srgbClr val="182F76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808080"/>
                </a:outerShdw>
              </a:effectLst>
              <a:latin typeface="HG創英角ﾎﾟｯﾌﾟ体"/>
              <a:ea typeface="HG創英角ﾎﾟｯﾌﾟ体"/>
            </a:rPr>
            <a:t>青森県新聞折込部数表</a:t>
          </a:r>
        </a:p>
      </xdr:txBody>
    </xdr:sp>
    <xdr:clientData/>
  </xdr:twoCellAnchor>
  <xdr:twoCellAnchor>
    <xdr:from>
      <xdr:col>8</xdr:col>
      <xdr:colOff>190500</xdr:colOff>
      <xdr:row>29</xdr:row>
      <xdr:rowOff>19050</xdr:rowOff>
    </xdr:from>
    <xdr:to>
      <xdr:col>11</xdr:col>
      <xdr:colOff>219075</xdr:colOff>
      <xdr:row>30</xdr:row>
      <xdr:rowOff>152400</xdr:rowOff>
    </xdr:to>
    <xdr:pic>
      <xdr:nvPicPr>
        <xdr:cNvPr id="59804" name="Picture 19">
          <a:extLst>
            <a:ext uri="{FF2B5EF4-FFF2-40B4-BE49-F238E27FC236}">
              <a16:creationId xmlns:a16="http://schemas.microsoft.com/office/drawing/2014/main" id="{14994630-6D32-EAF4-655D-FA3A023C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5343525"/>
          <a:ext cx="25146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523875</xdr:colOff>
      <xdr:row>19</xdr:row>
      <xdr:rowOff>9525</xdr:rowOff>
    </xdr:from>
    <xdr:to>
      <xdr:col>7</xdr:col>
      <xdr:colOff>790575</xdr:colOff>
      <xdr:row>25</xdr:row>
      <xdr:rowOff>0</xdr:rowOff>
    </xdr:to>
    <xdr:sp macro="" textlink="">
      <xdr:nvSpPr>
        <xdr:cNvPr id="59805" name="AutoShape 5">
          <a:extLst>
            <a:ext uri="{FF2B5EF4-FFF2-40B4-BE49-F238E27FC236}">
              <a16:creationId xmlns:a16="http://schemas.microsoft.com/office/drawing/2014/main" id="{FC4EE6AF-8FB9-172B-9D17-0D33C121058E}"/>
            </a:ext>
          </a:extLst>
        </xdr:cNvPr>
        <xdr:cNvSpPr>
          <a:spLocks/>
        </xdr:cNvSpPr>
      </xdr:nvSpPr>
      <xdr:spPr bwMode="auto">
        <a:xfrm>
          <a:off x="6324600" y="3571875"/>
          <a:ext cx="266700" cy="1066800"/>
        </a:xfrm>
        <a:prstGeom prst="rightBracket">
          <a:avLst>
            <a:gd name="adj" fmla="val 3361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609600</xdr:colOff>
      <xdr:row>18</xdr:row>
      <xdr:rowOff>161925</xdr:rowOff>
    </xdr:from>
    <xdr:to>
      <xdr:col>4</xdr:col>
      <xdr:colOff>142875</xdr:colOff>
      <xdr:row>25</xdr:row>
      <xdr:rowOff>28575</xdr:rowOff>
    </xdr:to>
    <xdr:sp macro="" textlink="">
      <xdr:nvSpPr>
        <xdr:cNvPr id="59806" name="AutoShape 6">
          <a:extLst>
            <a:ext uri="{FF2B5EF4-FFF2-40B4-BE49-F238E27FC236}">
              <a16:creationId xmlns:a16="http://schemas.microsoft.com/office/drawing/2014/main" id="{0D44F837-A442-FF92-3A93-244786F0B628}"/>
            </a:ext>
          </a:extLst>
        </xdr:cNvPr>
        <xdr:cNvSpPr>
          <a:spLocks/>
        </xdr:cNvSpPr>
      </xdr:nvSpPr>
      <xdr:spPr bwMode="auto">
        <a:xfrm>
          <a:off x="3095625" y="3552825"/>
          <a:ext cx="361950" cy="1114425"/>
        </a:xfrm>
        <a:prstGeom prst="leftBracket">
          <a:avLst>
            <a:gd name="adj" fmla="val 256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toonippo.co.jp/common/insers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4B65-4DB8-4282-A0E6-558BEA2A41BB}">
  <sheetPr>
    <pageSetUpPr fitToPage="1"/>
  </sheetPr>
  <dimension ref="A1:N37"/>
  <sheetViews>
    <sheetView showGridLines="0" showZeros="0" tabSelected="1" zoomScaleNormal="100" workbookViewId="0"/>
  </sheetViews>
  <sheetFormatPr defaultRowHeight="13.5"/>
  <cols>
    <col min="1" max="14" width="10.875" customWidth="1"/>
  </cols>
  <sheetData>
    <row r="1" spans="1:14" ht="14.25" thickTop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4">
      <c r="A2" s="22"/>
      <c r="L2" s="23"/>
    </row>
    <row r="3" spans="1:14">
      <c r="A3" s="22"/>
      <c r="L3" s="23"/>
    </row>
    <row r="4" spans="1:14">
      <c r="A4" s="22"/>
      <c r="L4" s="23"/>
    </row>
    <row r="5" spans="1:14">
      <c r="A5" s="22"/>
      <c r="L5" s="23"/>
    </row>
    <row r="6" spans="1:14">
      <c r="A6" s="22"/>
      <c r="L6" s="23"/>
    </row>
    <row r="7" spans="1:14">
      <c r="A7" s="22"/>
      <c r="L7" s="23"/>
    </row>
    <row r="8" spans="1:14">
      <c r="A8" s="22"/>
      <c r="L8" s="23"/>
    </row>
    <row r="9" spans="1:14" ht="36" customHeight="1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5"/>
      <c r="M9" s="6"/>
      <c r="N9" s="6"/>
    </row>
    <row r="10" spans="1:14">
      <c r="A10" s="22"/>
      <c r="L10" s="23"/>
    </row>
    <row r="11" spans="1:14">
      <c r="A11" s="22"/>
      <c r="L11" s="23"/>
    </row>
    <row r="12" spans="1:14" ht="14.2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  <c r="M12" s="1"/>
      <c r="N12" s="1"/>
    </row>
    <row r="13" spans="1:14">
      <c r="A13" s="22"/>
      <c r="L13" s="23"/>
    </row>
    <row r="14" spans="1:14">
      <c r="A14" s="22"/>
      <c r="L14" s="23"/>
    </row>
    <row r="15" spans="1:14">
      <c r="A15" s="22"/>
      <c r="L15" s="23"/>
    </row>
    <row r="16" spans="1:14">
      <c r="A16" s="22"/>
      <c r="L16" s="23"/>
    </row>
    <row r="17" spans="1:12">
      <c r="A17" s="22"/>
      <c r="K17" s="821"/>
      <c r="L17" s="23"/>
    </row>
    <row r="18" spans="1:12">
      <c r="A18" s="22"/>
      <c r="L18" s="23"/>
    </row>
    <row r="19" spans="1:12">
      <c r="A19" s="22"/>
      <c r="L19" s="23"/>
    </row>
    <row r="20" spans="1:12">
      <c r="A20" s="22"/>
      <c r="L20" s="23"/>
    </row>
    <row r="21" spans="1:12" ht="14.25">
      <c r="A21" s="22"/>
      <c r="E21" s="742" t="s">
        <v>23</v>
      </c>
      <c r="F21" s="742"/>
      <c r="G21" s="742" t="s">
        <v>1020</v>
      </c>
      <c r="H21" s="743"/>
      <c r="L21" s="23"/>
    </row>
    <row r="22" spans="1:12" ht="14.25">
      <c r="A22" s="22"/>
      <c r="E22" s="742" t="s">
        <v>24</v>
      </c>
      <c r="F22" s="742"/>
      <c r="G22" s="742" t="s">
        <v>1020</v>
      </c>
      <c r="H22" s="743"/>
      <c r="K22" s="27"/>
      <c r="L22" s="23"/>
    </row>
    <row r="23" spans="1:12" ht="14.25">
      <c r="A23" s="22"/>
      <c r="E23" s="742" t="s">
        <v>25</v>
      </c>
      <c r="F23" s="789"/>
      <c r="G23" s="742" t="s">
        <v>1020</v>
      </c>
      <c r="H23" s="743"/>
      <c r="L23" s="23"/>
    </row>
    <row r="24" spans="1:12" ht="14.25">
      <c r="A24" s="22"/>
      <c r="E24" s="742" t="s">
        <v>22</v>
      </c>
      <c r="F24" s="742"/>
      <c r="G24" s="742" t="s">
        <v>1006</v>
      </c>
      <c r="H24" s="743"/>
      <c r="J24" s="1410"/>
      <c r="K24" s="1410"/>
      <c r="L24" s="23"/>
    </row>
    <row r="25" spans="1:12" ht="14.25">
      <c r="A25" s="22"/>
      <c r="G25" s="742"/>
      <c r="J25" s="1410"/>
      <c r="K25" s="1410"/>
      <c r="L25" s="23"/>
    </row>
    <row r="26" spans="1:12">
      <c r="A26" s="22"/>
      <c r="L26" s="23"/>
    </row>
    <row r="27" spans="1:12">
      <c r="A27" s="22"/>
      <c r="L27" s="23"/>
    </row>
    <row r="28" spans="1:12">
      <c r="A28" s="22"/>
      <c r="L28" s="23"/>
    </row>
    <row r="29" spans="1:12">
      <c r="A29" s="22"/>
      <c r="L29" s="23"/>
    </row>
    <row r="30" spans="1:12" ht="18.75">
      <c r="A30" s="22"/>
      <c r="F30" s="28"/>
      <c r="L30" s="23"/>
    </row>
    <row r="31" spans="1:12">
      <c r="A31" s="22"/>
      <c r="F31" s="29"/>
      <c r="L31" s="30"/>
    </row>
    <row r="32" spans="1:12">
      <c r="A32" s="22"/>
      <c r="E32" s="31"/>
      <c r="H32" s="29"/>
      <c r="I32" s="32" t="s">
        <v>68</v>
      </c>
      <c r="L32" s="23"/>
    </row>
    <row r="33" spans="1:12">
      <c r="A33" s="22" t="s">
        <v>69</v>
      </c>
      <c r="F33" s="33"/>
      <c r="J33" t="s">
        <v>70</v>
      </c>
      <c r="L33" s="23"/>
    </row>
    <row r="34" spans="1:12">
      <c r="A34" s="22"/>
      <c r="F34" s="33"/>
      <c r="J34" t="s">
        <v>71</v>
      </c>
      <c r="L34" s="23"/>
    </row>
    <row r="35" spans="1:12">
      <c r="A35" s="22"/>
      <c r="J35" t="s">
        <v>72</v>
      </c>
      <c r="L35" s="23"/>
    </row>
    <row r="36" spans="1:12" ht="14.25" thickBo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ht="14.25" thickTop="1"/>
  </sheetData>
  <sheetProtection algorithmName="SHA-512" hashValue="7c70Acl8DzjVNVdSDyTj+9rKjLDaw8ZtqVZ8S3Lk7nQS0P0cURRNkieJvpCT7UPfi6siPwFRc7nKtHEqG0afSg==" saltValue="Y0UQ2uirXj0l0nvKPwCqQA==" spinCount="100000" sheet="1" objects="1" scenarios="1"/>
  <mergeCells count="1">
    <mergeCell ref="J24:K2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B525-1484-46CE-AA55-0A83E09BCB80}">
  <sheetPr>
    <tabColor rgb="FFFF99CC"/>
    <pageSetUpPr fitToPage="1"/>
  </sheetPr>
  <dimension ref="A1:R74"/>
  <sheetViews>
    <sheetView showGridLines="0" showZeros="0" zoomScale="110" zoomScaleNormal="110" workbookViewId="0">
      <selection sqref="A1:M1"/>
    </sheetView>
  </sheetViews>
  <sheetFormatPr defaultRowHeight="13.5"/>
  <cols>
    <col min="1" max="1" width="3.5" style="47" customWidth="1"/>
    <col min="2" max="2" width="5.625" style="47" customWidth="1"/>
    <col min="3" max="3" width="9.25" style="47" customWidth="1"/>
    <col min="4" max="4" width="2.75" style="47" customWidth="1"/>
    <col min="5" max="6" width="6.25" style="47" customWidth="1"/>
    <col min="7" max="7" width="5.625" style="47" customWidth="1"/>
    <col min="8" max="8" width="5.75" style="47" customWidth="1"/>
    <col min="9" max="9" width="5.625" style="47" customWidth="1"/>
    <col min="10" max="10" width="5.875" style="47" customWidth="1"/>
    <col min="11" max="11" width="5.375" style="47" customWidth="1"/>
    <col min="12" max="12" width="5.875" style="47" customWidth="1"/>
    <col min="13" max="13" width="5.375" style="47" customWidth="1"/>
    <col min="14" max="14" width="5.875" style="47" customWidth="1"/>
    <col min="15" max="15" width="5.375" style="47" customWidth="1"/>
    <col min="16" max="16" width="5.875" style="47" customWidth="1"/>
    <col min="17" max="18" width="6.375" style="47" customWidth="1"/>
    <col min="19" max="16384" width="9" style="47"/>
  </cols>
  <sheetData>
    <row r="1" spans="1:18">
      <c r="A1" s="194" t="s">
        <v>458</v>
      </c>
      <c r="B1" s="20"/>
      <c r="C1" s="20"/>
      <c r="D1" s="20"/>
      <c r="E1" s="20"/>
      <c r="F1" s="20"/>
      <c r="G1" s="1732" t="s">
        <v>459</v>
      </c>
      <c r="H1" s="1732"/>
      <c r="I1" s="1732"/>
      <c r="J1" s="1732"/>
      <c r="K1" s="1732"/>
      <c r="L1" s="1732"/>
      <c r="M1" s="1732"/>
      <c r="N1" s="1732"/>
      <c r="O1" s="1732"/>
      <c r="P1" s="20"/>
      <c r="Q1" s="20"/>
      <c r="R1" s="20"/>
    </row>
    <row r="2" spans="1:18" ht="13.5" customHeight="1" thickBot="1">
      <c r="A2" s="194" t="s">
        <v>460</v>
      </c>
      <c r="B2" s="20"/>
      <c r="C2" s="20"/>
      <c r="D2" s="20"/>
      <c r="E2" s="20"/>
      <c r="F2" s="20"/>
      <c r="G2" s="1733"/>
      <c r="H2" s="1733"/>
      <c r="I2" s="1733"/>
      <c r="J2" s="1733"/>
      <c r="K2" s="1733"/>
      <c r="L2" s="1733"/>
      <c r="M2" s="1733"/>
      <c r="N2" s="1733"/>
      <c r="O2" s="1733"/>
      <c r="P2" s="1734" t="s">
        <v>461</v>
      </c>
      <c r="Q2" s="1734"/>
      <c r="R2" s="1734"/>
    </row>
    <row r="3" spans="1:18" ht="13.5" customHeight="1">
      <c r="A3" s="1735" t="s">
        <v>50</v>
      </c>
      <c r="B3" s="1738">
        <f>青森市!V2</f>
        <v>0</v>
      </c>
      <c r="C3" s="1739"/>
      <c r="D3" s="1739"/>
      <c r="E3" s="1739"/>
      <c r="F3" s="1740"/>
      <c r="G3" s="663" t="s">
        <v>462</v>
      </c>
      <c r="H3" s="664"/>
      <c r="I3" s="665" t="s">
        <v>463</v>
      </c>
      <c r="J3" s="1744">
        <f>青森市!C2</f>
        <v>0</v>
      </c>
      <c r="K3" s="1744"/>
      <c r="L3" s="1744"/>
      <c r="M3" s="1746" t="s">
        <v>464</v>
      </c>
      <c r="N3" s="1747"/>
      <c r="O3" s="1748" t="s">
        <v>465</v>
      </c>
      <c r="P3" s="1749"/>
      <c r="Q3" s="1750" t="s">
        <v>466</v>
      </c>
      <c r="R3" s="1751"/>
    </row>
    <row r="4" spans="1:18" ht="13.5" customHeight="1">
      <c r="A4" s="1736"/>
      <c r="B4" s="1741"/>
      <c r="C4" s="1742"/>
      <c r="D4" s="1742"/>
      <c r="E4" s="1742"/>
      <c r="F4" s="1743"/>
      <c r="G4" s="1752">
        <f>青森市!P2</f>
        <v>0</v>
      </c>
      <c r="H4" s="1753"/>
      <c r="I4" s="666"/>
      <c r="J4" s="1745"/>
      <c r="K4" s="1745"/>
      <c r="L4" s="1745"/>
      <c r="M4" s="1756" t="s">
        <v>466</v>
      </c>
      <c r="N4" s="1757"/>
      <c r="O4" s="1758">
        <f>青森市!I2</f>
        <v>0</v>
      </c>
      <c r="P4" s="1759"/>
      <c r="Q4" s="1759"/>
      <c r="R4" s="1760"/>
    </row>
    <row r="5" spans="1:18" ht="13.5" customHeight="1">
      <c r="A5" s="1736"/>
      <c r="B5" s="1741"/>
      <c r="C5" s="1742"/>
      <c r="D5" s="1742"/>
      <c r="E5" s="1742"/>
      <c r="F5" s="1743"/>
      <c r="G5" s="1752"/>
      <c r="H5" s="1753"/>
      <c r="I5" s="667" t="s">
        <v>467</v>
      </c>
      <c r="J5" s="1764"/>
      <c r="K5" s="1764"/>
      <c r="L5" s="1764"/>
      <c r="M5" s="1764"/>
      <c r="N5" s="1765"/>
      <c r="O5" s="1758"/>
      <c r="P5" s="1759"/>
      <c r="Q5" s="1759"/>
      <c r="R5" s="1760"/>
    </row>
    <row r="6" spans="1:18" ht="13.5" customHeight="1">
      <c r="A6" s="1737"/>
      <c r="B6" s="1766"/>
      <c r="C6" s="1767"/>
      <c r="D6" s="1767"/>
      <c r="E6" s="1767"/>
      <c r="F6" s="1767"/>
      <c r="G6" s="1752"/>
      <c r="H6" s="1753"/>
      <c r="I6" s="668"/>
      <c r="J6" s="1764"/>
      <c r="K6" s="1764"/>
      <c r="L6" s="1764"/>
      <c r="M6" s="1764"/>
      <c r="N6" s="1765"/>
      <c r="O6" s="1761"/>
      <c r="P6" s="1762"/>
      <c r="Q6" s="1762"/>
      <c r="R6" s="1763"/>
    </row>
    <row r="7" spans="1:18" ht="13.5" customHeight="1">
      <c r="A7" s="669" t="s">
        <v>468</v>
      </c>
      <c r="B7" s="670"/>
      <c r="C7" s="1768">
        <f>SUM(青森市.:八戸市・三戸郡!A8:D10)</f>
        <v>0</v>
      </c>
      <c r="D7" s="1769"/>
      <c r="E7" s="671" t="s">
        <v>469</v>
      </c>
      <c r="F7" s="671"/>
      <c r="G7" s="1754"/>
      <c r="H7" s="1755"/>
      <c r="I7" s="672" t="s">
        <v>470</v>
      </c>
      <c r="J7" s="1727"/>
      <c r="K7" s="1727"/>
      <c r="L7" s="673" t="s">
        <v>471</v>
      </c>
      <c r="M7" s="1727"/>
      <c r="N7" s="1728"/>
      <c r="O7" s="671" t="s">
        <v>472</v>
      </c>
      <c r="P7" s="671"/>
      <c r="Q7" s="671"/>
      <c r="R7" s="674"/>
    </row>
    <row r="8" spans="1:18" ht="13.5" customHeight="1">
      <c r="A8" s="1696">
        <f>SUM(R47,R53,R55,R58)</f>
        <v>0</v>
      </c>
      <c r="B8" s="1697"/>
      <c r="C8" s="1697"/>
      <c r="D8" s="1698"/>
      <c r="E8" s="1702"/>
      <c r="F8" s="1703"/>
      <c r="G8" s="675" t="s">
        <v>473</v>
      </c>
      <c r="H8" s="676"/>
      <c r="I8" s="677" t="s">
        <v>474</v>
      </c>
      <c r="J8" s="1704">
        <f>青森市!M2</f>
        <v>0</v>
      </c>
      <c r="K8" s="1704"/>
      <c r="L8" s="1704"/>
      <c r="M8" s="1704"/>
      <c r="N8" s="1705"/>
      <c r="O8" s="1708"/>
      <c r="P8" s="1709"/>
      <c r="Q8" s="1709"/>
      <c r="R8" s="1710"/>
    </row>
    <row r="9" spans="1:18" ht="13.5" customHeight="1">
      <c r="A9" s="1696"/>
      <c r="B9" s="1697"/>
      <c r="C9" s="1697"/>
      <c r="D9" s="1698"/>
      <c r="E9" s="1702"/>
      <c r="F9" s="1703"/>
      <c r="G9" s="1714"/>
      <c r="H9" s="1715"/>
      <c r="I9" s="678"/>
      <c r="J9" s="1706"/>
      <c r="K9" s="1706"/>
      <c r="L9" s="1706"/>
      <c r="M9" s="1706"/>
      <c r="N9" s="1707"/>
      <c r="O9" s="1708"/>
      <c r="P9" s="1709"/>
      <c r="Q9" s="1709"/>
      <c r="R9" s="1710"/>
    </row>
    <row r="10" spans="1:18" ht="13.5" customHeight="1">
      <c r="A10" s="1699"/>
      <c r="B10" s="1700"/>
      <c r="C10" s="1700"/>
      <c r="D10" s="1701"/>
      <c r="E10" s="706" t="s">
        <v>475</v>
      </c>
      <c r="F10" s="679" t="s">
        <v>476</v>
      </c>
      <c r="G10" s="1714"/>
      <c r="H10" s="1715"/>
      <c r="I10" s="680" t="s">
        <v>467</v>
      </c>
      <c r="J10" s="1718"/>
      <c r="K10" s="1718"/>
      <c r="L10" s="1718"/>
      <c r="M10" s="1718"/>
      <c r="N10" s="1719"/>
      <c r="O10" s="1711"/>
      <c r="P10" s="1712"/>
      <c r="Q10" s="1712"/>
      <c r="R10" s="1713"/>
    </row>
    <row r="11" spans="1:18" ht="13.5" customHeight="1">
      <c r="A11" s="681" t="s">
        <v>477</v>
      </c>
      <c r="B11" s="671"/>
      <c r="C11" s="670"/>
      <c r="D11" s="682"/>
      <c r="E11" s="671" t="s">
        <v>478</v>
      </c>
      <c r="F11" s="671"/>
      <c r="G11" s="1714"/>
      <c r="H11" s="1715"/>
      <c r="I11" s="683"/>
      <c r="J11" s="1718"/>
      <c r="K11" s="1718"/>
      <c r="L11" s="1718"/>
      <c r="M11" s="1718"/>
      <c r="N11" s="1719"/>
      <c r="O11" s="1720" t="s">
        <v>479</v>
      </c>
      <c r="P11" s="1721"/>
      <c r="Q11" s="1720" t="s">
        <v>480</v>
      </c>
      <c r="R11" s="1722"/>
    </row>
    <row r="12" spans="1:18">
      <c r="A12" s="1723"/>
      <c r="B12" s="1724"/>
      <c r="C12" s="1724"/>
      <c r="D12" s="1725"/>
      <c r="E12" s="1726"/>
      <c r="F12" s="1725"/>
      <c r="G12" s="1716"/>
      <c r="H12" s="1717"/>
      <c r="I12" s="672" t="s">
        <v>470</v>
      </c>
      <c r="J12" s="1727"/>
      <c r="K12" s="1727"/>
      <c r="L12" s="673" t="s">
        <v>471</v>
      </c>
      <c r="M12" s="1727"/>
      <c r="N12" s="1728"/>
      <c r="O12" s="1729" t="s">
        <v>481</v>
      </c>
      <c r="P12" s="1729"/>
      <c r="Q12" s="1730" t="s">
        <v>482</v>
      </c>
      <c r="R12" s="1731"/>
    </row>
    <row r="13" spans="1:18" ht="13.5" customHeight="1">
      <c r="A13" s="195"/>
      <c r="B13" s="196"/>
      <c r="C13" s="196"/>
      <c r="D13" s="196"/>
      <c r="E13" s="1668" t="s">
        <v>483</v>
      </c>
      <c r="F13" s="1669"/>
      <c r="G13" s="1670" t="s">
        <v>484</v>
      </c>
      <c r="H13" s="1671"/>
      <c r="I13" s="1672" t="s">
        <v>485</v>
      </c>
      <c r="J13" s="1672"/>
      <c r="K13" s="1670" t="s">
        <v>486</v>
      </c>
      <c r="L13" s="1671"/>
      <c r="M13" s="1673" t="s">
        <v>487</v>
      </c>
      <c r="N13" s="1674"/>
      <c r="O13" s="1675" t="s">
        <v>488</v>
      </c>
      <c r="P13" s="1676"/>
      <c r="Q13" s="1677" t="s">
        <v>489</v>
      </c>
      <c r="R13" s="1678"/>
    </row>
    <row r="14" spans="1:18" ht="13.5" customHeight="1">
      <c r="A14" s="1679" t="s">
        <v>19</v>
      </c>
      <c r="B14" s="199" t="s">
        <v>51</v>
      </c>
      <c r="C14" s="200" t="s">
        <v>52</v>
      </c>
      <c r="D14" s="201"/>
      <c r="E14" s="202" t="s">
        <v>490</v>
      </c>
      <c r="F14" s="522" t="s">
        <v>491</v>
      </c>
      <c r="G14" s="200" t="s">
        <v>136</v>
      </c>
      <c r="H14" s="203" t="s">
        <v>492</v>
      </c>
      <c r="I14" s="201" t="s">
        <v>136</v>
      </c>
      <c r="J14" s="204" t="s">
        <v>492</v>
      </c>
      <c r="K14" s="205" t="s">
        <v>136</v>
      </c>
      <c r="L14" s="203" t="s">
        <v>492</v>
      </c>
      <c r="M14" s="205" t="s">
        <v>136</v>
      </c>
      <c r="N14" s="203" t="s">
        <v>492</v>
      </c>
      <c r="O14" s="205" t="s">
        <v>136</v>
      </c>
      <c r="P14" s="203" t="s">
        <v>492</v>
      </c>
      <c r="Q14" s="206" t="s">
        <v>493</v>
      </c>
      <c r="R14" s="207" t="s">
        <v>419</v>
      </c>
    </row>
    <row r="15" spans="1:18">
      <c r="A15" s="1680"/>
      <c r="B15" s="208" t="s">
        <v>377</v>
      </c>
      <c r="C15" s="209" t="s">
        <v>494</v>
      </c>
      <c r="D15" s="210"/>
      <c r="E15" s="840">
        <f>青森市!E7</f>
        <v>700</v>
      </c>
      <c r="F15" s="211">
        <f>青森市!F7</f>
        <v>0</v>
      </c>
      <c r="G15" s="1682">
        <f>青森市!M5</f>
        <v>760</v>
      </c>
      <c r="H15" s="1686">
        <f>青森市!N5</f>
        <v>0</v>
      </c>
      <c r="I15" s="1683">
        <f>青森市!Q5</f>
        <v>260</v>
      </c>
      <c r="J15" s="1667">
        <f>青森市!R5</f>
        <v>0</v>
      </c>
      <c r="K15" s="1682">
        <f>青森市!U5</f>
        <v>530</v>
      </c>
      <c r="L15" s="1667">
        <f>青森市!V5</f>
        <v>0</v>
      </c>
      <c r="M15" s="1682">
        <f>青森市!Y5</f>
        <v>150</v>
      </c>
      <c r="N15" s="1667">
        <f>青森市!Z5</f>
        <v>0</v>
      </c>
      <c r="O15" s="1692">
        <v>100</v>
      </c>
      <c r="P15" s="1667"/>
      <c r="Q15" s="212">
        <f>SUM(E15,G15,I15,K15,M15,O15)</f>
        <v>2500</v>
      </c>
      <c r="R15" s="213">
        <f>SUM(F15,H15,J15,L15,N15,P15)</f>
        <v>0</v>
      </c>
    </row>
    <row r="16" spans="1:18">
      <c r="A16" s="1680"/>
      <c r="B16" s="214" t="s">
        <v>26</v>
      </c>
      <c r="C16" s="215" t="s">
        <v>495</v>
      </c>
      <c r="D16" s="216"/>
      <c r="E16" s="841">
        <f>青森市!E8</f>
        <v>600</v>
      </c>
      <c r="F16" s="707">
        <f>青森市!F8</f>
        <v>0</v>
      </c>
      <c r="G16" s="1650"/>
      <c r="H16" s="1687"/>
      <c r="I16" s="1684"/>
      <c r="J16" s="1647"/>
      <c r="K16" s="1650"/>
      <c r="L16" s="1647"/>
      <c r="M16" s="1650"/>
      <c r="N16" s="1647"/>
      <c r="O16" s="1653"/>
      <c r="P16" s="1693"/>
      <c r="Q16" s="218">
        <f t="shared" ref="Q16:R19" si="0">E16</f>
        <v>600</v>
      </c>
      <c r="R16" s="219">
        <f t="shared" si="0"/>
        <v>0</v>
      </c>
    </row>
    <row r="17" spans="1:18">
      <c r="A17" s="1680"/>
      <c r="B17" s="214" t="s">
        <v>21</v>
      </c>
      <c r="C17" s="215" t="s">
        <v>496</v>
      </c>
      <c r="D17" s="216"/>
      <c r="E17" s="842">
        <f>青森市!E9</f>
        <v>550</v>
      </c>
      <c r="F17" s="211">
        <f>青森市!F9</f>
        <v>0</v>
      </c>
      <c r="G17" s="1650"/>
      <c r="H17" s="1687"/>
      <c r="I17" s="1684"/>
      <c r="J17" s="1647"/>
      <c r="K17" s="1650"/>
      <c r="L17" s="1647"/>
      <c r="M17" s="1650"/>
      <c r="N17" s="1647"/>
      <c r="O17" s="1653"/>
      <c r="P17" s="1693"/>
      <c r="Q17" s="218">
        <f t="shared" si="0"/>
        <v>550</v>
      </c>
      <c r="R17" s="220">
        <f t="shared" si="0"/>
        <v>0</v>
      </c>
    </row>
    <row r="18" spans="1:18">
      <c r="A18" s="1680"/>
      <c r="B18" s="214" t="s">
        <v>45</v>
      </c>
      <c r="C18" s="215" t="s">
        <v>497</v>
      </c>
      <c r="D18" s="216"/>
      <c r="E18" s="842">
        <f>青森市!E10</f>
        <v>1100</v>
      </c>
      <c r="F18" s="211">
        <f>青森市!F10</f>
        <v>0</v>
      </c>
      <c r="G18" s="1650"/>
      <c r="H18" s="1687"/>
      <c r="I18" s="1684"/>
      <c r="J18" s="1647"/>
      <c r="K18" s="1650"/>
      <c r="L18" s="1647"/>
      <c r="M18" s="1650"/>
      <c r="N18" s="1647"/>
      <c r="O18" s="1653"/>
      <c r="P18" s="1693"/>
      <c r="Q18" s="218">
        <f t="shared" si="0"/>
        <v>1100</v>
      </c>
      <c r="R18" s="220">
        <f t="shared" si="0"/>
        <v>0</v>
      </c>
    </row>
    <row r="19" spans="1:18" ht="13.5" customHeight="1">
      <c r="A19" s="1680"/>
      <c r="B19" s="214" t="s">
        <v>46</v>
      </c>
      <c r="C19" s="215" t="s">
        <v>498</v>
      </c>
      <c r="D19" s="216"/>
      <c r="E19" s="842">
        <f>青森市!E11</f>
        <v>1150</v>
      </c>
      <c r="F19" s="211">
        <f>青森市!F11</f>
        <v>0</v>
      </c>
      <c r="G19" s="1650"/>
      <c r="H19" s="1687"/>
      <c r="I19" s="1684"/>
      <c r="J19" s="1647"/>
      <c r="K19" s="1650"/>
      <c r="L19" s="1647"/>
      <c r="M19" s="1650"/>
      <c r="N19" s="1647"/>
      <c r="O19" s="1653"/>
      <c r="P19" s="1693"/>
      <c r="Q19" s="218">
        <f t="shared" si="0"/>
        <v>1150</v>
      </c>
      <c r="R19" s="220">
        <f t="shared" si="0"/>
        <v>0</v>
      </c>
    </row>
    <row r="20" spans="1:18" ht="13.5" customHeight="1">
      <c r="A20" s="1680"/>
      <c r="B20" s="214" t="s">
        <v>378</v>
      </c>
      <c r="C20" s="227" t="s">
        <v>1032</v>
      </c>
      <c r="D20" s="928" t="s">
        <v>499</v>
      </c>
      <c r="E20" s="223">
        <f>SUM(E15:E19)</f>
        <v>4100</v>
      </c>
      <c r="F20" s="708">
        <f>SUM(F15:F19)</f>
        <v>0</v>
      </c>
      <c r="G20" s="1651"/>
      <c r="H20" s="1688"/>
      <c r="I20" s="1685"/>
      <c r="J20" s="1648"/>
      <c r="K20" s="1651"/>
      <c r="L20" s="1648"/>
      <c r="M20" s="1651"/>
      <c r="N20" s="1648"/>
      <c r="O20" s="1654"/>
      <c r="P20" s="1694"/>
      <c r="Q20" s="218">
        <f>SUM(Q15:Q19)</f>
        <v>5900</v>
      </c>
      <c r="R20" s="225">
        <f>SUM(R15:R19)</f>
        <v>0</v>
      </c>
    </row>
    <row r="21" spans="1:18" ht="13.5" customHeight="1">
      <c r="A21" s="1680"/>
      <c r="B21" s="226">
        <v>1405</v>
      </c>
      <c r="C21" s="221" t="s">
        <v>1007</v>
      </c>
      <c r="D21" s="928" t="s">
        <v>499</v>
      </c>
      <c r="E21" s="223">
        <f>青森市!E12</f>
        <v>4470</v>
      </c>
      <c r="F21" s="708">
        <f>青森市!F12</f>
        <v>0</v>
      </c>
      <c r="G21" s="813">
        <f>青森市!M6</f>
        <v>340</v>
      </c>
      <c r="H21" s="217">
        <f>青森市!N6</f>
        <v>0</v>
      </c>
      <c r="I21" s="924">
        <f>青森市!Q6</f>
        <v>60</v>
      </c>
      <c r="J21" s="217">
        <f>青森市!R6</f>
        <v>0</v>
      </c>
      <c r="K21" s="925">
        <f>青森市!U6</f>
        <v>230</v>
      </c>
      <c r="L21" s="217">
        <f>青森市!V6</f>
        <v>0</v>
      </c>
      <c r="M21" s="925">
        <f>青森市!Y6</f>
        <v>50</v>
      </c>
      <c r="N21" s="217">
        <f>青森市!Z6</f>
        <v>0</v>
      </c>
      <c r="O21" s="926">
        <v>200</v>
      </c>
      <c r="P21" s="923"/>
      <c r="Q21" s="218">
        <f>SUM(E21,G21,I21,K21,M21,O21)</f>
        <v>5350</v>
      </c>
      <c r="R21" s="927">
        <f>SUM(F21,H21,J21,L21,N21,P21)</f>
        <v>0</v>
      </c>
    </row>
    <row r="22" spans="1:18" ht="13.5" customHeight="1">
      <c r="A22" s="1680"/>
      <c r="B22" s="226">
        <v>140201</v>
      </c>
      <c r="C22" s="744" t="s">
        <v>1008</v>
      </c>
      <c r="D22" s="928"/>
      <c r="E22" s="223">
        <f>青森市!E15</f>
        <v>2200</v>
      </c>
      <c r="F22" s="708">
        <f>青森市!F15</f>
        <v>0</v>
      </c>
      <c r="G22" s="1649">
        <f>青森市!M7</f>
        <v>440</v>
      </c>
      <c r="H22" s="1646">
        <f>青森市!N7</f>
        <v>0</v>
      </c>
      <c r="I22" s="1779">
        <f>青森市!Q7</f>
        <v>120</v>
      </c>
      <c r="J22" s="1646">
        <f>青森市!R7</f>
        <v>0</v>
      </c>
      <c r="K22" s="1776">
        <f>青森市!U7</f>
        <v>230</v>
      </c>
      <c r="L22" s="1646">
        <f>青森市!V7</f>
        <v>0</v>
      </c>
      <c r="M22" s="1776">
        <f>青森市!Y7</f>
        <v>90</v>
      </c>
      <c r="N22" s="1646">
        <f>青森市!Z7</f>
        <v>0</v>
      </c>
      <c r="O22" s="1773">
        <v>320</v>
      </c>
      <c r="P22" s="1770"/>
      <c r="Q22" s="218">
        <f>SUM(E22,G22,I22,K22,M22,O22)</f>
        <v>3400</v>
      </c>
      <c r="R22" s="927">
        <f>SUM(F22,H22,J22,L22,N22,P22)</f>
        <v>0</v>
      </c>
    </row>
    <row r="23" spans="1:18" ht="13.5" customHeight="1">
      <c r="A23" s="1680"/>
      <c r="B23" s="214" t="s">
        <v>21</v>
      </c>
      <c r="C23" s="744" t="s">
        <v>1009</v>
      </c>
      <c r="D23" s="928"/>
      <c r="E23" s="223">
        <f>青森市!E16</f>
        <v>3900</v>
      </c>
      <c r="F23" s="708">
        <f>青森市!F16</f>
        <v>0</v>
      </c>
      <c r="G23" s="1650"/>
      <c r="H23" s="1655"/>
      <c r="I23" s="1780"/>
      <c r="J23" s="1655"/>
      <c r="K23" s="1777"/>
      <c r="L23" s="1655"/>
      <c r="M23" s="1777"/>
      <c r="N23" s="1655"/>
      <c r="O23" s="1774"/>
      <c r="P23" s="1771"/>
      <c r="Q23" s="218">
        <f>E23</f>
        <v>3900</v>
      </c>
      <c r="R23" s="927"/>
    </row>
    <row r="24" spans="1:18">
      <c r="A24" s="1680"/>
      <c r="B24" s="214" t="s">
        <v>1010</v>
      </c>
      <c r="C24" s="227" t="s">
        <v>382</v>
      </c>
      <c r="D24" s="928" t="s">
        <v>499</v>
      </c>
      <c r="E24" s="223">
        <f>SUM(E22:E23)</f>
        <v>6100</v>
      </c>
      <c r="F24" s="228">
        <f>SUM(F22:F23)</f>
        <v>0</v>
      </c>
      <c r="G24" s="1651"/>
      <c r="H24" s="1656"/>
      <c r="I24" s="1781"/>
      <c r="J24" s="1656"/>
      <c r="K24" s="1778"/>
      <c r="L24" s="1656"/>
      <c r="M24" s="1778"/>
      <c r="N24" s="1656"/>
      <c r="O24" s="1775"/>
      <c r="P24" s="1772"/>
      <c r="Q24" s="218">
        <f>SUM(Q22:Q23)</f>
        <v>7300</v>
      </c>
      <c r="R24" s="234">
        <f>SUM(F24,H22,J22,L22,N22,P24)</f>
        <v>0</v>
      </c>
    </row>
    <row r="25" spans="1:18">
      <c r="A25" s="1680"/>
      <c r="B25" s="214" t="s">
        <v>500</v>
      </c>
      <c r="C25" s="215" t="s">
        <v>501</v>
      </c>
      <c r="D25" s="210"/>
      <c r="E25" s="223">
        <f>青森市!E19</f>
        <v>2800</v>
      </c>
      <c r="F25" s="228">
        <f>青森市!F19</f>
        <v>0</v>
      </c>
      <c r="G25" s="1649">
        <f>青森市!M8</f>
        <v>650</v>
      </c>
      <c r="H25" s="1689">
        <f>青森市!N8</f>
        <v>0</v>
      </c>
      <c r="I25" s="1695">
        <f>青森市!Q8</f>
        <v>180</v>
      </c>
      <c r="J25" s="1646">
        <f>青森市!R8</f>
        <v>0</v>
      </c>
      <c r="K25" s="1649">
        <f>青森市!U8</f>
        <v>250</v>
      </c>
      <c r="L25" s="1646">
        <f>青森市!V8</f>
        <v>0</v>
      </c>
      <c r="M25" s="1649">
        <f>青森市!Y8</f>
        <v>60</v>
      </c>
      <c r="N25" s="1646">
        <f>青森市!Z8</f>
        <v>0</v>
      </c>
      <c r="O25" s="1652">
        <v>650</v>
      </c>
      <c r="P25" s="1646"/>
      <c r="Q25" s="218">
        <f>SUM(E25,G25,I25,K25,M25,O25)</f>
        <v>4590</v>
      </c>
      <c r="R25" s="234">
        <f>SUM(F25,H25,J25,L25,N25,P25)</f>
        <v>0</v>
      </c>
    </row>
    <row r="26" spans="1:18">
      <c r="A26" s="1680"/>
      <c r="B26" s="214" t="s">
        <v>21</v>
      </c>
      <c r="C26" s="215" t="s">
        <v>502</v>
      </c>
      <c r="D26" s="216"/>
      <c r="E26" s="223">
        <f>青森市!E20</f>
        <v>1400</v>
      </c>
      <c r="F26" s="228">
        <f>青森市!F20</f>
        <v>0</v>
      </c>
      <c r="G26" s="1650"/>
      <c r="H26" s="1690"/>
      <c r="I26" s="1684"/>
      <c r="J26" s="1647"/>
      <c r="K26" s="1650"/>
      <c r="L26" s="1647"/>
      <c r="M26" s="1650"/>
      <c r="N26" s="1647"/>
      <c r="O26" s="1653"/>
      <c r="P26" s="1647"/>
      <c r="Q26" s="218">
        <f t="shared" ref="Q26:R28" si="1">E26</f>
        <v>1400</v>
      </c>
      <c r="R26" s="234">
        <f t="shared" si="1"/>
        <v>0</v>
      </c>
    </row>
    <row r="27" spans="1:18">
      <c r="A27" s="1680"/>
      <c r="B27" s="214" t="s">
        <v>45</v>
      </c>
      <c r="C27" s="215" t="s">
        <v>503</v>
      </c>
      <c r="D27" s="216"/>
      <c r="E27" s="223">
        <f>青森市!E21</f>
        <v>2800</v>
      </c>
      <c r="F27" s="228">
        <f>青森市!F21</f>
        <v>0</v>
      </c>
      <c r="G27" s="1650"/>
      <c r="H27" s="1690"/>
      <c r="I27" s="1684"/>
      <c r="J27" s="1647"/>
      <c r="K27" s="1650"/>
      <c r="L27" s="1647"/>
      <c r="M27" s="1650"/>
      <c r="N27" s="1647"/>
      <c r="O27" s="1653"/>
      <c r="P27" s="1647"/>
      <c r="Q27" s="218">
        <f t="shared" si="1"/>
        <v>2800</v>
      </c>
      <c r="R27" s="234">
        <f t="shared" si="1"/>
        <v>0</v>
      </c>
    </row>
    <row r="28" spans="1:18">
      <c r="A28" s="1680"/>
      <c r="B28" s="214" t="s">
        <v>46</v>
      </c>
      <c r="C28" s="215" t="s">
        <v>504</v>
      </c>
      <c r="D28" s="216"/>
      <c r="E28" s="223">
        <f>青森市!E22</f>
        <v>2000</v>
      </c>
      <c r="F28" s="228">
        <f>青森市!F22</f>
        <v>0</v>
      </c>
      <c r="G28" s="1650"/>
      <c r="H28" s="1690"/>
      <c r="I28" s="1684"/>
      <c r="J28" s="1647"/>
      <c r="K28" s="1650"/>
      <c r="L28" s="1647"/>
      <c r="M28" s="1650"/>
      <c r="N28" s="1647"/>
      <c r="O28" s="1653"/>
      <c r="P28" s="1647"/>
      <c r="Q28" s="218">
        <f t="shared" si="1"/>
        <v>2000</v>
      </c>
      <c r="R28" s="234">
        <f t="shared" si="1"/>
        <v>0</v>
      </c>
    </row>
    <row r="29" spans="1:18">
      <c r="A29" s="1680"/>
      <c r="B29" s="214" t="s">
        <v>54</v>
      </c>
      <c r="C29" s="935" t="s">
        <v>1033</v>
      </c>
      <c r="D29" s="210" t="s">
        <v>499</v>
      </c>
      <c r="E29" s="223">
        <f>SUM(E25:E28)</f>
        <v>9000</v>
      </c>
      <c r="F29" s="709">
        <f>SUM(F25:F28)</f>
        <v>0</v>
      </c>
      <c r="G29" s="1651"/>
      <c r="H29" s="1691"/>
      <c r="I29" s="1685"/>
      <c r="J29" s="1648"/>
      <c r="K29" s="1651"/>
      <c r="L29" s="1648"/>
      <c r="M29" s="1651"/>
      <c r="N29" s="1648"/>
      <c r="O29" s="1654"/>
      <c r="P29" s="1648"/>
      <c r="Q29" s="218">
        <f>SUM(Q25:Q28)</f>
        <v>10790</v>
      </c>
      <c r="R29" s="236">
        <f>SUM(R25:R28)</f>
        <v>0</v>
      </c>
    </row>
    <row r="30" spans="1:18">
      <c r="A30" s="1680"/>
      <c r="B30" s="238" t="s">
        <v>505</v>
      </c>
      <c r="C30" s="239" t="s">
        <v>506</v>
      </c>
      <c r="D30" s="210" t="s">
        <v>499</v>
      </c>
      <c r="E30" s="240">
        <f>青森市!I5</f>
        <v>4690</v>
      </c>
      <c r="F30" s="228">
        <f>青森市!J5</f>
        <v>0</v>
      </c>
      <c r="G30" s="229">
        <f>青森市!M9</f>
        <v>230</v>
      </c>
      <c r="H30" s="217">
        <f>青森市!N9</f>
        <v>0</v>
      </c>
      <c r="I30" s="230">
        <f>青森市!Q9</f>
        <v>50</v>
      </c>
      <c r="J30" s="217">
        <f>青森市!R9</f>
        <v>0</v>
      </c>
      <c r="K30" s="231">
        <f>青森市!U9</f>
        <v>90</v>
      </c>
      <c r="L30" s="217">
        <f>青森市!V9</f>
        <v>0</v>
      </c>
      <c r="M30" s="231">
        <f>青森市!Y9</f>
        <v>10</v>
      </c>
      <c r="N30" s="217">
        <f>青森市!Z9</f>
        <v>0</v>
      </c>
      <c r="O30" s="232">
        <v>130</v>
      </c>
      <c r="P30" s="217"/>
      <c r="Q30" s="218">
        <f t="shared" ref="Q30:Q35" si="2">SUM(E30,G30,I30,K30,M30,O30)</f>
        <v>5200</v>
      </c>
      <c r="R30" s="234">
        <f t="shared" ref="R30:R35" si="3">SUM(F30,H30,J30,L30,N30,P30)</f>
        <v>0</v>
      </c>
    </row>
    <row r="31" spans="1:18">
      <c r="A31" s="1680"/>
      <c r="B31" s="241">
        <v>1409</v>
      </c>
      <c r="C31" s="242" t="s">
        <v>507</v>
      </c>
      <c r="D31" s="210" t="s">
        <v>499</v>
      </c>
      <c r="E31" s="223">
        <f>青森市!I6</f>
        <v>6300</v>
      </c>
      <c r="F31" s="228">
        <f>青森市!J6</f>
        <v>0</v>
      </c>
      <c r="G31" s="229">
        <f>青森市!M10</f>
        <v>550</v>
      </c>
      <c r="H31" s="217">
        <f>青森市!N10</f>
        <v>0</v>
      </c>
      <c r="I31" s="230">
        <f>青森市!Q10</f>
        <v>100</v>
      </c>
      <c r="J31" s="217">
        <f>青森市!R10</f>
        <v>0</v>
      </c>
      <c r="K31" s="231">
        <f>青森市!U10</f>
        <v>120</v>
      </c>
      <c r="L31" s="217">
        <f>青森市!V10</f>
        <v>0</v>
      </c>
      <c r="M31" s="231">
        <f>青森市!Y10</f>
        <v>60</v>
      </c>
      <c r="N31" s="217">
        <f>青森市!Z10</f>
        <v>0</v>
      </c>
      <c r="O31" s="766">
        <v>200</v>
      </c>
      <c r="P31" s="217"/>
      <c r="Q31" s="218">
        <f t="shared" si="2"/>
        <v>7330</v>
      </c>
      <c r="R31" s="234">
        <f t="shared" si="3"/>
        <v>0</v>
      </c>
    </row>
    <row r="32" spans="1:18">
      <c r="A32" s="1680"/>
      <c r="B32" s="243">
        <v>1410</v>
      </c>
      <c r="C32" s="242" t="s">
        <v>508</v>
      </c>
      <c r="D32" s="210" t="s">
        <v>499</v>
      </c>
      <c r="E32" s="223">
        <f>青森市!I7</f>
        <v>4720</v>
      </c>
      <c r="F32" s="228">
        <f>青森市!J7</f>
        <v>0</v>
      </c>
      <c r="G32" s="229">
        <f>青森市!M11</f>
        <v>410</v>
      </c>
      <c r="H32" s="217">
        <f>青森市!N11</f>
        <v>0</v>
      </c>
      <c r="I32" s="230">
        <f>青森市!Q11</f>
        <v>140</v>
      </c>
      <c r="J32" s="217">
        <f>青森市!R11</f>
        <v>0</v>
      </c>
      <c r="K32" s="231">
        <f>青森市!U11</f>
        <v>200</v>
      </c>
      <c r="L32" s="217">
        <f>青森市!V11</f>
        <v>0</v>
      </c>
      <c r="M32" s="231">
        <f>青森市!Y11</f>
        <v>50</v>
      </c>
      <c r="N32" s="217">
        <f>青森市!Z11</f>
        <v>0</v>
      </c>
      <c r="O32" s="232">
        <v>170</v>
      </c>
      <c r="P32" s="217"/>
      <c r="Q32" s="218">
        <f t="shared" si="2"/>
        <v>5690</v>
      </c>
      <c r="R32" s="234">
        <f t="shared" si="3"/>
        <v>0</v>
      </c>
    </row>
    <row r="33" spans="1:18">
      <c r="A33" s="1680"/>
      <c r="B33" s="241">
        <v>1411</v>
      </c>
      <c r="C33" s="242" t="s">
        <v>509</v>
      </c>
      <c r="D33" s="210" t="s">
        <v>499</v>
      </c>
      <c r="E33" s="223">
        <f>青森市!I8</f>
        <v>4830</v>
      </c>
      <c r="F33" s="228">
        <f>青森市!J8</f>
        <v>0</v>
      </c>
      <c r="G33" s="229">
        <f>青森市!M12</f>
        <v>290</v>
      </c>
      <c r="H33" s="217">
        <f>青森市!N12</f>
        <v>0</v>
      </c>
      <c r="I33" s="230">
        <f>青森市!Q12</f>
        <v>40</v>
      </c>
      <c r="J33" s="217">
        <f>青森市!R12</f>
        <v>0</v>
      </c>
      <c r="K33" s="231">
        <f>青森市!U12</f>
        <v>100</v>
      </c>
      <c r="L33" s="217">
        <f>青森市!V12</f>
        <v>0</v>
      </c>
      <c r="M33" s="231">
        <f>青森市!Y12</f>
        <v>10</v>
      </c>
      <c r="N33" s="217">
        <f>青森市!Z12</f>
        <v>0</v>
      </c>
      <c r="O33" s="232">
        <v>170</v>
      </c>
      <c r="P33" s="217"/>
      <c r="Q33" s="218">
        <f t="shared" si="2"/>
        <v>5440</v>
      </c>
      <c r="R33" s="234">
        <f t="shared" si="3"/>
        <v>0</v>
      </c>
    </row>
    <row r="34" spans="1:18">
      <c r="A34" s="1680"/>
      <c r="B34" s="244">
        <v>1412</v>
      </c>
      <c r="C34" s="242" t="s">
        <v>510</v>
      </c>
      <c r="D34" s="210" t="s">
        <v>499</v>
      </c>
      <c r="E34" s="223">
        <f>青森市!I9</f>
        <v>4810</v>
      </c>
      <c r="F34" s="228">
        <f>青森市!J9</f>
        <v>0</v>
      </c>
      <c r="G34" s="229">
        <f>青森市!M13</f>
        <v>290</v>
      </c>
      <c r="H34" s="217">
        <f>青森市!N13</f>
        <v>0</v>
      </c>
      <c r="I34" s="231">
        <f>青森市!Q13</f>
        <v>50</v>
      </c>
      <c r="J34" s="217">
        <f>青森市!R13</f>
        <v>0</v>
      </c>
      <c r="K34" s="231">
        <f>青森市!U13</f>
        <v>100</v>
      </c>
      <c r="L34" s="217">
        <f>青森市!V13</f>
        <v>0</v>
      </c>
      <c r="M34" s="231">
        <f>青森市!Y13</f>
        <v>20</v>
      </c>
      <c r="N34" s="217">
        <f>青森市!Z13</f>
        <v>0</v>
      </c>
      <c r="O34" s="232">
        <v>270</v>
      </c>
      <c r="P34" s="217"/>
      <c r="Q34" s="218">
        <f t="shared" si="2"/>
        <v>5540</v>
      </c>
      <c r="R34" s="234">
        <f t="shared" si="3"/>
        <v>0</v>
      </c>
    </row>
    <row r="35" spans="1:18">
      <c r="A35" s="1680"/>
      <c r="B35" s="245">
        <v>141301</v>
      </c>
      <c r="C35" s="246" t="s">
        <v>939</v>
      </c>
      <c r="D35" s="247"/>
      <c r="E35" s="248">
        <f>青森市!I12</f>
        <v>1870</v>
      </c>
      <c r="F35" s="228">
        <f>青森市!J12</f>
        <v>0</v>
      </c>
      <c r="G35" s="1649">
        <f>青森市!M14</f>
        <v>320</v>
      </c>
      <c r="H35" s="1646">
        <f>青森市!N14</f>
        <v>0</v>
      </c>
      <c r="I35" s="1649">
        <f>青森市!Q14</f>
        <v>60</v>
      </c>
      <c r="J35" s="1646">
        <f>青森市!R14</f>
        <v>0</v>
      </c>
      <c r="K35" s="1649">
        <f>青森市!U14</f>
        <v>80</v>
      </c>
      <c r="L35" s="1646">
        <f>青森市!V14</f>
        <v>0</v>
      </c>
      <c r="M35" s="1649">
        <f>青森市!Y14</f>
        <v>30</v>
      </c>
      <c r="N35" s="1646">
        <f>青森市!Z14</f>
        <v>0</v>
      </c>
      <c r="O35" s="1652">
        <v>100</v>
      </c>
      <c r="P35" s="1646"/>
      <c r="Q35" s="218">
        <f t="shared" si="2"/>
        <v>2460</v>
      </c>
      <c r="R35" s="234">
        <f t="shared" si="3"/>
        <v>0</v>
      </c>
    </row>
    <row r="36" spans="1:18">
      <c r="A36" s="1680"/>
      <c r="B36" s="249" t="s">
        <v>511</v>
      </c>
      <c r="C36" s="246" t="s">
        <v>512</v>
      </c>
      <c r="D36" s="250"/>
      <c r="E36" s="248">
        <f>青森市!I13</f>
        <v>1530</v>
      </c>
      <c r="F36" s="228">
        <f>青森市!J13</f>
        <v>0</v>
      </c>
      <c r="G36" s="1650"/>
      <c r="H36" s="1647"/>
      <c r="I36" s="1650"/>
      <c r="J36" s="1647"/>
      <c r="K36" s="1650"/>
      <c r="L36" s="1647"/>
      <c r="M36" s="1650"/>
      <c r="N36" s="1647"/>
      <c r="O36" s="1653"/>
      <c r="P36" s="1647"/>
      <c r="Q36" s="218">
        <f>E36</f>
        <v>1530</v>
      </c>
      <c r="R36" s="234">
        <f>F36</f>
        <v>0</v>
      </c>
    </row>
    <row r="37" spans="1:18">
      <c r="A37" s="1680"/>
      <c r="B37" s="249" t="s">
        <v>513</v>
      </c>
      <c r="C37" s="237" t="s">
        <v>1029</v>
      </c>
      <c r="D37" s="251" t="s">
        <v>1030</v>
      </c>
      <c r="E37" s="248">
        <f>SUM(E35:E36)</f>
        <v>3400</v>
      </c>
      <c r="F37" s="709">
        <f>SUM(F35:F36)</f>
        <v>0</v>
      </c>
      <c r="G37" s="1651"/>
      <c r="H37" s="1648"/>
      <c r="I37" s="1651"/>
      <c r="J37" s="1648"/>
      <c r="K37" s="1651"/>
      <c r="L37" s="1648"/>
      <c r="M37" s="1651"/>
      <c r="N37" s="1648"/>
      <c r="O37" s="1654"/>
      <c r="P37" s="1648"/>
      <c r="Q37" s="218">
        <f>SUM(Q35:Q36)</f>
        <v>3990</v>
      </c>
      <c r="R37" s="236">
        <f>SUM(R35:R36)</f>
        <v>0</v>
      </c>
    </row>
    <row r="38" spans="1:18">
      <c r="A38" s="1680"/>
      <c r="B38" s="252" t="s">
        <v>514</v>
      </c>
      <c r="C38" s="246" t="s">
        <v>515</v>
      </c>
      <c r="D38" s="247"/>
      <c r="E38" s="248">
        <f>青森市!I16</f>
        <v>940</v>
      </c>
      <c r="F38" s="228">
        <f>青森市!J16</f>
        <v>0</v>
      </c>
      <c r="G38" s="1649">
        <f>青森市!M15</f>
        <v>280</v>
      </c>
      <c r="H38" s="1646">
        <f>青森市!N15</f>
        <v>0</v>
      </c>
      <c r="I38" s="1649">
        <f>青森市!Q15</f>
        <v>80</v>
      </c>
      <c r="J38" s="1646">
        <f>青森市!R15</f>
        <v>0</v>
      </c>
      <c r="K38" s="1649">
        <f>青森市!U15</f>
        <v>210</v>
      </c>
      <c r="L38" s="1646">
        <f>青森市!V15</f>
        <v>0</v>
      </c>
      <c r="M38" s="1649">
        <f>青森市!Y15</f>
        <v>40</v>
      </c>
      <c r="N38" s="1646">
        <f>青森市!Z15</f>
        <v>0</v>
      </c>
      <c r="O38" s="1652">
        <v>400</v>
      </c>
      <c r="P38" s="1646"/>
      <c r="Q38" s="218">
        <f>SUM(E38,G38,I38,K38,M38,O38)</f>
        <v>1950</v>
      </c>
      <c r="R38" s="234">
        <f>SUM(F38,H38,J38,L38,N38,P38)</f>
        <v>0</v>
      </c>
    </row>
    <row r="39" spans="1:18">
      <c r="A39" s="1680"/>
      <c r="B39" s="249" t="s">
        <v>511</v>
      </c>
      <c r="C39" s="246" t="s">
        <v>516</v>
      </c>
      <c r="D39" s="250"/>
      <c r="E39" s="248">
        <f>青森市!I17</f>
        <v>1280</v>
      </c>
      <c r="F39" s="228">
        <f>青森市!J17</f>
        <v>0</v>
      </c>
      <c r="G39" s="1650"/>
      <c r="H39" s="1647"/>
      <c r="I39" s="1650"/>
      <c r="J39" s="1647"/>
      <c r="K39" s="1650"/>
      <c r="L39" s="1647"/>
      <c r="M39" s="1650"/>
      <c r="N39" s="1647"/>
      <c r="O39" s="1653"/>
      <c r="P39" s="1655"/>
      <c r="Q39" s="218">
        <f>E39</f>
        <v>1280</v>
      </c>
      <c r="R39" s="234">
        <f>F39</f>
        <v>0</v>
      </c>
    </row>
    <row r="40" spans="1:18">
      <c r="A40" s="1680"/>
      <c r="B40" s="249" t="s">
        <v>517</v>
      </c>
      <c r="C40" s="253" t="s">
        <v>518</v>
      </c>
      <c r="D40" s="254"/>
      <c r="E40" s="248">
        <f>青森市!I18</f>
        <v>2430</v>
      </c>
      <c r="F40" s="228">
        <f>青森市!J18</f>
        <v>0</v>
      </c>
      <c r="G40" s="1650"/>
      <c r="H40" s="1647"/>
      <c r="I40" s="1650"/>
      <c r="J40" s="1647"/>
      <c r="K40" s="1650"/>
      <c r="L40" s="1647"/>
      <c r="M40" s="1650"/>
      <c r="N40" s="1647"/>
      <c r="O40" s="1653"/>
      <c r="P40" s="1655"/>
      <c r="Q40" s="218">
        <f>E40</f>
        <v>2430</v>
      </c>
      <c r="R40" s="234">
        <f>F40</f>
        <v>0</v>
      </c>
    </row>
    <row r="41" spans="1:18">
      <c r="A41" s="1680"/>
      <c r="B41" s="249" t="s">
        <v>519</v>
      </c>
      <c r="C41" s="255" t="s">
        <v>1031</v>
      </c>
      <c r="D41" s="254" t="s">
        <v>1030</v>
      </c>
      <c r="E41" s="843">
        <f>SUM(E38:E40)</f>
        <v>4650</v>
      </c>
      <c r="F41" s="709">
        <f>SUM(F38:F40)</f>
        <v>0</v>
      </c>
      <c r="G41" s="1651"/>
      <c r="H41" s="1648"/>
      <c r="I41" s="1651"/>
      <c r="J41" s="1648"/>
      <c r="K41" s="1651"/>
      <c r="L41" s="1648"/>
      <c r="M41" s="1651"/>
      <c r="N41" s="1648"/>
      <c r="O41" s="1654"/>
      <c r="P41" s="1656"/>
      <c r="Q41" s="218">
        <f>SUM(Q38:Q40)</f>
        <v>5660</v>
      </c>
      <c r="R41" s="236">
        <f>SUM(R38:R40)</f>
        <v>0</v>
      </c>
    </row>
    <row r="42" spans="1:18">
      <c r="A42" s="1680"/>
      <c r="B42" s="226">
        <v>1502</v>
      </c>
      <c r="C42" s="256" t="s">
        <v>520</v>
      </c>
      <c r="D42" s="247" t="s">
        <v>499</v>
      </c>
      <c r="E42" s="257">
        <f>青森市!I19</f>
        <v>1320</v>
      </c>
      <c r="F42" s="707">
        <f>青森市!J19</f>
        <v>0</v>
      </c>
      <c r="G42" s="231">
        <f>青森市!M16</f>
        <v>30</v>
      </c>
      <c r="H42" s="217">
        <f>青森市!N16</f>
        <v>0</v>
      </c>
      <c r="I42" s="230">
        <f>青森市!Q16</f>
        <v>10</v>
      </c>
      <c r="J42" s="217">
        <f>青森市!R16</f>
        <v>0</v>
      </c>
      <c r="K42" s="258">
        <f>青森市!U16</f>
        <v>10</v>
      </c>
      <c r="L42" s="217">
        <f>青森市!V16</f>
        <v>0</v>
      </c>
      <c r="M42" s="258">
        <f>青森市!Y16</f>
        <v>10</v>
      </c>
      <c r="N42" s="217">
        <f>青森市!Z16</f>
        <v>0</v>
      </c>
      <c r="O42" s="1659">
        <v>50</v>
      </c>
      <c r="P42" s="1661"/>
      <c r="Q42" s="218">
        <f>SUM(E42,G42,I42,K42,M42)</f>
        <v>1380</v>
      </c>
      <c r="R42" s="219">
        <f>SUM(F42,H42,J42,L42,N42)</f>
        <v>0</v>
      </c>
    </row>
    <row r="43" spans="1:18">
      <c r="A43" s="1680"/>
      <c r="B43" s="226">
        <v>1504</v>
      </c>
      <c r="C43" s="256" t="s">
        <v>521</v>
      </c>
      <c r="D43" s="247" t="s">
        <v>499</v>
      </c>
      <c r="E43" s="257">
        <f>青森市!I20</f>
        <v>1030</v>
      </c>
      <c r="F43" s="707">
        <f>青森市!J20</f>
        <v>0</v>
      </c>
      <c r="G43" s="231">
        <f>青森市!M17</f>
        <v>20</v>
      </c>
      <c r="H43" s="217">
        <f>青森市!N17</f>
        <v>0</v>
      </c>
      <c r="I43" s="230">
        <f>青森市!Q17</f>
        <v>0</v>
      </c>
      <c r="J43" s="217">
        <f>青森市!R17</f>
        <v>0</v>
      </c>
      <c r="K43" s="258">
        <f>青森市!U17</f>
        <v>10</v>
      </c>
      <c r="L43" s="217">
        <f>青森市!V17</f>
        <v>0</v>
      </c>
      <c r="M43" s="258">
        <f>青森市!Y17</f>
        <v>10</v>
      </c>
      <c r="N43" s="217">
        <f>青森市!Z17</f>
        <v>0</v>
      </c>
      <c r="O43" s="1660"/>
      <c r="P43" s="1662"/>
      <c r="Q43" s="218">
        <f>SUM(E43,G43,I43,K43,M43,O42)</f>
        <v>1120</v>
      </c>
      <c r="R43" s="219">
        <f>SUM(F43,H43,J43,L43,N43,P42)</f>
        <v>0</v>
      </c>
    </row>
    <row r="44" spans="1:18">
      <c r="A44" s="1680"/>
      <c r="B44" s="226">
        <v>1505</v>
      </c>
      <c r="C44" s="256" t="s">
        <v>522</v>
      </c>
      <c r="D44" s="247" t="s">
        <v>499</v>
      </c>
      <c r="E44" s="257">
        <f>青森市!I21</f>
        <v>2340</v>
      </c>
      <c r="F44" s="707">
        <f>青森市!J21</f>
        <v>0</v>
      </c>
      <c r="G44" s="231">
        <f>青森市!M18</f>
        <v>50</v>
      </c>
      <c r="H44" s="217">
        <f>青森市!N18</f>
        <v>0</v>
      </c>
      <c r="I44" s="230">
        <f>青森市!Q18</f>
        <v>20</v>
      </c>
      <c r="J44" s="217">
        <f>青森市!R18</f>
        <v>0</v>
      </c>
      <c r="K44" s="258">
        <f>青森市!U18</f>
        <v>30</v>
      </c>
      <c r="L44" s="217">
        <f>青森市!V18</f>
        <v>0</v>
      </c>
      <c r="M44" s="258">
        <f>青森市!Y18</f>
        <v>0</v>
      </c>
      <c r="N44" s="217">
        <f>青森市!Z18</f>
        <v>0</v>
      </c>
      <c r="O44" s="232">
        <v>200</v>
      </c>
      <c r="P44" s="217"/>
      <c r="Q44" s="218">
        <f t="shared" ref="Q44:R46" si="4">SUM(E44,G44,I44,K44,M44,O44)</f>
        <v>2640</v>
      </c>
      <c r="R44" s="219">
        <f t="shared" si="4"/>
        <v>0</v>
      </c>
    </row>
    <row r="45" spans="1:18">
      <c r="A45" s="1680"/>
      <c r="B45" s="226">
        <v>1506</v>
      </c>
      <c r="C45" s="256" t="s">
        <v>523</v>
      </c>
      <c r="D45" s="247" t="s">
        <v>499</v>
      </c>
      <c r="E45" s="257">
        <f>青森市!I22</f>
        <v>2250</v>
      </c>
      <c r="F45" s="707">
        <f>青森市!J22</f>
        <v>0</v>
      </c>
      <c r="G45" s="231">
        <f>青森市!M19</f>
        <v>20</v>
      </c>
      <c r="H45" s="217">
        <f>青森市!N19</f>
        <v>0</v>
      </c>
      <c r="I45" s="230">
        <f>青森市!Q19</f>
        <v>10</v>
      </c>
      <c r="J45" s="217">
        <f>青森市!R19</f>
        <v>0</v>
      </c>
      <c r="K45" s="258">
        <f>青森市!U19</f>
        <v>10</v>
      </c>
      <c r="L45" s="217">
        <f>青森市!V19</f>
        <v>0</v>
      </c>
      <c r="M45" s="258">
        <f>青森市!Y19</f>
        <v>10</v>
      </c>
      <c r="N45" s="217">
        <f>青森市!Z19</f>
        <v>0</v>
      </c>
      <c r="O45" s="232">
        <v>10</v>
      </c>
      <c r="P45" s="217"/>
      <c r="Q45" s="218">
        <f t="shared" si="4"/>
        <v>2310</v>
      </c>
      <c r="R45" s="219">
        <f t="shared" si="4"/>
        <v>0</v>
      </c>
    </row>
    <row r="46" spans="1:18">
      <c r="A46" s="1680"/>
      <c r="B46" s="226" t="s">
        <v>966</v>
      </c>
      <c r="C46" s="256" t="s">
        <v>524</v>
      </c>
      <c r="D46" s="247" t="s">
        <v>499</v>
      </c>
      <c r="E46" s="257">
        <f>青森市!I23</f>
        <v>3800</v>
      </c>
      <c r="F46" s="707">
        <f>青森市!J23</f>
        <v>0</v>
      </c>
      <c r="G46" s="231">
        <f>青森市!M20</f>
        <v>70</v>
      </c>
      <c r="H46" s="217">
        <f>青森市!N20</f>
        <v>0</v>
      </c>
      <c r="I46" s="230">
        <f>青森市!Q20</f>
        <v>40</v>
      </c>
      <c r="J46" s="217">
        <f>青森市!R20</f>
        <v>0</v>
      </c>
      <c r="K46" s="258">
        <f>青森市!U20</f>
        <v>50</v>
      </c>
      <c r="L46" s="217">
        <f>青森市!V20</f>
        <v>0</v>
      </c>
      <c r="M46" s="258">
        <f>青森市!Y20</f>
        <v>240</v>
      </c>
      <c r="N46" s="217">
        <f>青森市!Z20</f>
        <v>0</v>
      </c>
      <c r="O46" s="232">
        <v>200</v>
      </c>
      <c r="P46" s="217"/>
      <c r="Q46" s="218">
        <f t="shared" si="4"/>
        <v>4400</v>
      </c>
      <c r="R46" s="219">
        <f t="shared" si="4"/>
        <v>0</v>
      </c>
    </row>
    <row r="47" spans="1:18">
      <c r="A47" s="1680"/>
      <c r="B47" s="259" t="s">
        <v>525</v>
      </c>
      <c r="C47" s="1663" t="s">
        <v>526</v>
      </c>
      <c r="D47" s="1664"/>
      <c r="E47" s="844">
        <f>SUM(E20,E21,E24,E29,E30:E34,E37,E41:E46)</f>
        <v>67810</v>
      </c>
      <c r="F47" s="724">
        <f>SUM(F20,F21,F24,F29,F30:F34,F37,F41:F46)</f>
        <v>0</v>
      </c>
      <c r="G47" s="261">
        <f>SUM(G15:G46)</f>
        <v>4750</v>
      </c>
      <c r="H47" s="260">
        <f t="shared" ref="H47:P47" si="5">SUM(H15:H46)</f>
        <v>0</v>
      </c>
      <c r="I47" s="262">
        <f t="shared" si="5"/>
        <v>1220</v>
      </c>
      <c r="J47" s="260">
        <f t="shared" si="5"/>
        <v>0</v>
      </c>
      <c r="K47" s="261">
        <f t="shared" si="5"/>
        <v>2250</v>
      </c>
      <c r="L47" s="260">
        <f t="shared" si="5"/>
        <v>0</v>
      </c>
      <c r="M47" s="262">
        <f t="shared" si="5"/>
        <v>840</v>
      </c>
      <c r="N47" s="260">
        <f t="shared" si="5"/>
        <v>0</v>
      </c>
      <c r="O47" s="262">
        <f t="shared" si="5"/>
        <v>3170</v>
      </c>
      <c r="P47" s="260">
        <f t="shared" si="5"/>
        <v>0</v>
      </c>
      <c r="Q47" s="263">
        <f>SUM(Q20,Q21,Q24,Q29,Q30:Q34,Q37,Q41:Q46)</f>
        <v>80040</v>
      </c>
      <c r="R47" s="264">
        <f>SUM(R20,R21,R24,R29,R30:R34,R37,R41:R46)</f>
        <v>0</v>
      </c>
    </row>
    <row r="48" spans="1:18">
      <c r="A48" s="1680"/>
      <c r="B48" s="1657"/>
      <c r="C48" s="1657"/>
      <c r="D48" s="1657"/>
      <c r="E48" s="1657"/>
      <c r="F48" s="1658"/>
      <c r="G48" s="1665" t="s">
        <v>527</v>
      </c>
      <c r="H48" s="1666"/>
      <c r="I48" s="1665" t="s">
        <v>528</v>
      </c>
      <c r="J48" s="1666"/>
      <c r="K48" s="265"/>
      <c r="L48" s="266"/>
      <c r="M48" s="265"/>
      <c r="N48" s="267"/>
      <c r="O48" s="267"/>
      <c r="P48" s="268"/>
      <c r="Q48" s="269"/>
      <c r="R48" s="270"/>
    </row>
    <row r="49" spans="1:18">
      <c r="A49" s="1680"/>
      <c r="B49" s="271">
        <v>3041</v>
      </c>
      <c r="C49" s="272" t="s">
        <v>529</v>
      </c>
      <c r="D49" s="273"/>
      <c r="E49" s="274"/>
      <c r="F49" s="275"/>
      <c r="G49" s="276">
        <f>青森市!M23</f>
        <v>1150</v>
      </c>
      <c r="H49" s="277">
        <f>青森市!N23</f>
        <v>0</v>
      </c>
      <c r="I49" s="276">
        <f>青森市!Q23</f>
        <v>240</v>
      </c>
      <c r="J49" s="277">
        <f>青森市!R23</f>
        <v>0</v>
      </c>
      <c r="K49" s="278"/>
      <c r="L49" s="278"/>
      <c r="M49" s="278"/>
      <c r="N49" s="278"/>
      <c r="O49" s="278"/>
      <c r="P49" s="279"/>
      <c r="Q49" s="280">
        <f>SUM(G49,I49)</f>
        <v>1390</v>
      </c>
      <c r="R49" s="219">
        <f>SUM(H49,J49)</f>
        <v>0</v>
      </c>
    </row>
    <row r="50" spans="1:18">
      <c r="A50" s="1680"/>
      <c r="B50" s="281">
        <v>3042</v>
      </c>
      <c r="C50" s="282" t="s">
        <v>530</v>
      </c>
      <c r="D50" s="273"/>
      <c r="E50" s="274"/>
      <c r="F50" s="283"/>
      <c r="G50" s="284">
        <f>青森市!M24</f>
        <v>1850</v>
      </c>
      <c r="H50" s="277">
        <f>青森市!N24</f>
        <v>0</v>
      </c>
      <c r="I50" s="284">
        <f>青森市!Q24</f>
        <v>220</v>
      </c>
      <c r="J50" s="277">
        <f>青森市!R24</f>
        <v>0</v>
      </c>
      <c r="K50" s="285"/>
      <c r="L50" s="285"/>
      <c r="M50" s="285"/>
      <c r="N50" s="285"/>
      <c r="O50" s="285"/>
      <c r="P50" s="286"/>
      <c r="Q50" s="280">
        <f t="shared" ref="Q50:R52" si="6">SUM(G50,I50)</f>
        <v>2070</v>
      </c>
      <c r="R50" s="219">
        <f t="shared" si="6"/>
        <v>0</v>
      </c>
    </row>
    <row r="51" spans="1:18">
      <c r="A51" s="1680"/>
      <c r="B51" s="287">
        <v>3043</v>
      </c>
      <c r="C51" s="272" t="s">
        <v>531</v>
      </c>
      <c r="D51" s="273"/>
      <c r="E51" s="274"/>
      <c r="F51" s="283"/>
      <c r="G51" s="284">
        <f>青森市!M25</f>
        <v>1000</v>
      </c>
      <c r="H51" s="277">
        <f>青森市!N25</f>
        <v>0</v>
      </c>
      <c r="I51" s="284">
        <f>青森市!Q25</f>
        <v>40</v>
      </c>
      <c r="J51" s="277">
        <f>青森市!R25</f>
        <v>0</v>
      </c>
      <c r="K51" s="285"/>
      <c r="L51" s="285"/>
      <c r="M51" s="285"/>
      <c r="N51" s="285"/>
      <c r="O51" s="285"/>
      <c r="P51" s="286"/>
      <c r="Q51" s="280">
        <f t="shared" si="6"/>
        <v>1040</v>
      </c>
      <c r="R51" s="219">
        <f t="shared" si="6"/>
        <v>0</v>
      </c>
    </row>
    <row r="52" spans="1:18">
      <c r="A52" s="1680"/>
      <c r="B52" s="287">
        <v>3044</v>
      </c>
      <c r="C52" s="288" t="s">
        <v>532</v>
      </c>
      <c r="D52" s="289"/>
      <c r="E52" s="290"/>
      <c r="F52" s="291"/>
      <c r="G52" s="292">
        <f>青森市!M26</f>
        <v>1050</v>
      </c>
      <c r="H52" s="277">
        <f>青森市!N26</f>
        <v>0</v>
      </c>
      <c r="I52" s="292">
        <f>青森市!Q26</f>
        <v>40</v>
      </c>
      <c r="J52" s="277">
        <f>青森市!R26</f>
        <v>0</v>
      </c>
      <c r="K52" s="285"/>
      <c r="L52" s="285"/>
      <c r="M52" s="285"/>
      <c r="N52" s="285"/>
      <c r="O52" s="285"/>
      <c r="P52" s="286"/>
      <c r="Q52" s="293">
        <f t="shared" si="6"/>
        <v>1090</v>
      </c>
      <c r="R52" s="219">
        <f t="shared" si="6"/>
        <v>0</v>
      </c>
    </row>
    <row r="53" spans="1:18">
      <c r="A53" s="1680"/>
      <c r="B53" s="294" t="s">
        <v>940</v>
      </c>
      <c r="C53" s="295" t="s">
        <v>533</v>
      </c>
      <c r="D53" s="296"/>
      <c r="E53" s="725"/>
      <c r="F53" s="297"/>
      <c r="G53" s="298">
        <f>SUM(G49:G52)</f>
        <v>5050</v>
      </c>
      <c r="H53" s="235">
        <f>SUM(H49:H52)</f>
        <v>0</v>
      </c>
      <c r="I53" s="298">
        <f>SUM(I49:I52)</f>
        <v>540</v>
      </c>
      <c r="J53" s="260">
        <f>SUM(J49:J52)</f>
        <v>0</v>
      </c>
      <c r="K53" s="299"/>
      <c r="L53" s="299"/>
      <c r="M53" s="299"/>
      <c r="N53" s="299"/>
      <c r="O53" s="299"/>
      <c r="P53" s="300"/>
      <c r="Q53" s="301">
        <f>SUM(Q49:Q52)</f>
        <v>5590</v>
      </c>
      <c r="R53" s="264">
        <f>SUM(R49:R52)</f>
        <v>0</v>
      </c>
    </row>
    <row r="54" spans="1:18">
      <c r="A54" s="1680"/>
      <c r="B54" s="1644"/>
      <c r="C54" s="1644"/>
      <c r="D54" s="1644"/>
      <c r="E54" s="1644"/>
      <c r="F54" s="1645"/>
      <c r="G54" s="1634" t="s">
        <v>534</v>
      </c>
      <c r="H54" s="1635"/>
      <c r="I54" s="302"/>
      <c r="J54" s="302"/>
      <c r="K54" s="302"/>
      <c r="L54" s="302"/>
      <c r="M54" s="302"/>
      <c r="N54" s="302"/>
      <c r="O54" s="302"/>
      <c r="P54" s="303"/>
      <c r="Q54" s="302"/>
      <c r="R54" s="304"/>
    </row>
    <row r="55" spans="1:18">
      <c r="A55" s="1680"/>
      <c r="B55" s="305">
        <v>3081</v>
      </c>
      <c r="C55" s="1630" t="s">
        <v>535</v>
      </c>
      <c r="D55" s="1631"/>
      <c r="E55" s="721"/>
      <c r="F55" s="306"/>
      <c r="G55" s="307">
        <f>青森市!U23</f>
        <v>420</v>
      </c>
      <c r="H55" s="277">
        <f>青森市!V23</f>
        <v>0</v>
      </c>
      <c r="I55" s="307"/>
      <c r="J55" s="307"/>
      <c r="K55" s="307"/>
      <c r="L55" s="307"/>
      <c r="M55" s="307"/>
      <c r="N55" s="307"/>
      <c r="O55" s="307"/>
      <c r="P55" s="308"/>
      <c r="Q55" s="309">
        <f>G55</f>
        <v>420</v>
      </c>
      <c r="R55" s="219">
        <f>H55</f>
        <v>0</v>
      </c>
    </row>
    <row r="56" spans="1:18">
      <c r="A56" s="1680"/>
      <c r="B56" s="1632"/>
      <c r="C56" s="1632"/>
      <c r="D56" s="1632"/>
      <c r="E56" s="1632"/>
      <c r="F56" s="1633"/>
      <c r="G56" s="1634" t="s">
        <v>536</v>
      </c>
      <c r="H56" s="1635"/>
      <c r="I56" s="803" t="s">
        <v>828</v>
      </c>
      <c r="J56" s="804">
        <f>市郡別!O32</f>
        <v>0</v>
      </c>
      <c r="K56" s="805" t="s">
        <v>921</v>
      </c>
      <c r="L56" s="302"/>
      <c r="M56" s="302"/>
      <c r="N56" s="302"/>
      <c r="O56" s="302"/>
      <c r="P56" s="303"/>
      <c r="Q56" s="302"/>
      <c r="R56" s="310"/>
    </row>
    <row r="57" spans="1:18">
      <c r="A57" s="1680"/>
      <c r="B57" s="311">
        <v>3181</v>
      </c>
      <c r="C57" s="312" t="s">
        <v>537</v>
      </c>
      <c r="D57" s="313"/>
      <c r="E57" s="722"/>
      <c r="F57" s="315"/>
      <c r="G57" s="316">
        <f>青森市!Y23</f>
        <v>1360</v>
      </c>
      <c r="H57" s="277">
        <f>青森市!Z23</f>
        <v>0</v>
      </c>
      <c r="I57" s="278"/>
      <c r="J57" s="278"/>
      <c r="K57" s="278"/>
      <c r="L57" s="278"/>
      <c r="M57" s="278"/>
      <c r="N57" s="278"/>
      <c r="O57" s="278"/>
      <c r="P57" s="279"/>
      <c r="Q57" s="212">
        <f>G57</f>
        <v>1360</v>
      </c>
      <c r="R57" s="219">
        <f>H57</f>
        <v>0</v>
      </c>
    </row>
    <row r="58" spans="1:18">
      <c r="A58" s="1681"/>
      <c r="B58" s="321"/>
      <c r="C58" s="322" t="s">
        <v>533</v>
      </c>
      <c r="D58" s="321"/>
      <c r="E58" s="723"/>
      <c r="F58" s="323"/>
      <c r="G58" s="324">
        <f>SUM(G57:G57)</f>
        <v>1360</v>
      </c>
      <c r="H58" s="260">
        <f>SUM(H57:H57)</f>
        <v>0</v>
      </c>
      <c r="I58" s="299"/>
      <c r="J58" s="299"/>
      <c r="K58" s="299"/>
      <c r="L58" s="299"/>
      <c r="M58" s="299"/>
      <c r="N58" s="299"/>
      <c r="O58" s="299"/>
      <c r="P58" s="300"/>
      <c r="Q58" s="325">
        <f>SUM(Q57:Q57)</f>
        <v>1360</v>
      </c>
      <c r="R58" s="264">
        <f>SUM(R57:R57)</f>
        <v>0</v>
      </c>
    </row>
    <row r="59" spans="1:18" s="48" customFormat="1" ht="13.5" customHeight="1">
      <c r="A59" s="1636" t="s">
        <v>538</v>
      </c>
      <c r="B59" s="1637"/>
      <c r="C59" s="1642"/>
      <c r="D59" s="1642"/>
      <c r="E59" s="1642"/>
      <c r="F59" s="1642"/>
      <c r="G59" s="1642"/>
      <c r="H59" s="1642"/>
      <c r="I59" s="1642"/>
      <c r="J59" s="1642"/>
      <c r="K59" s="1642"/>
      <c r="L59" s="1642"/>
      <c r="M59" s="1642"/>
      <c r="N59" s="1642"/>
      <c r="O59" s="1642"/>
      <c r="P59" s="1642"/>
      <c r="Q59" s="1642"/>
      <c r="R59" s="1643"/>
    </row>
    <row r="60" spans="1:18" s="48" customFormat="1" ht="13.5" customHeight="1">
      <c r="A60" s="698"/>
      <c r="B60" s="1638"/>
      <c r="C60" s="1638"/>
      <c r="D60" s="1638"/>
      <c r="E60" s="1638"/>
      <c r="F60" s="1638"/>
      <c r="G60" s="1638"/>
      <c r="H60" s="1638"/>
      <c r="I60" s="1638"/>
      <c r="J60" s="1638"/>
      <c r="K60" s="1638"/>
      <c r="L60" s="1638"/>
      <c r="M60" s="1638"/>
      <c r="N60" s="1638"/>
      <c r="O60" s="1638"/>
      <c r="P60" s="1638"/>
      <c r="Q60" s="1638"/>
      <c r="R60" s="1639"/>
    </row>
    <row r="61" spans="1:18" s="48" customFormat="1" ht="13.5" customHeight="1">
      <c r="A61" s="699"/>
      <c r="B61" s="1638"/>
      <c r="C61" s="1638"/>
      <c r="D61" s="1638"/>
      <c r="E61" s="1638"/>
      <c r="F61" s="1638"/>
      <c r="G61" s="1638"/>
      <c r="H61" s="1638"/>
      <c r="I61" s="1638"/>
      <c r="J61" s="1638"/>
      <c r="K61" s="1638"/>
      <c r="L61" s="1638"/>
      <c r="M61" s="1638"/>
      <c r="N61" s="1638"/>
      <c r="O61" s="1638"/>
      <c r="P61" s="1638"/>
      <c r="Q61" s="1638"/>
      <c r="R61" s="1639"/>
    </row>
    <row r="62" spans="1:18" s="48" customFormat="1" ht="13.5" customHeight="1" thickBot="1">
      <c r="A62" s="700"/>
      <c r="B62" s="1640"/>
      <c r="C62" s="1640"/>
      <c r="D62" s="1640"/>
      <c r="E62" s="1640"/>
      <c r="F62" s="1640"/>
      <c r="G62" s="1640"/>
      <c r="H62" s="1640"/>
      <c r="I62" s="1640"/>
      <c r="J62" s="1640"/>
      <c r="K62" s="1640"/>
      <c r="L62" s="1640"/>
      <c r="M62" s="1640"/>
      <c r="N62" s="1640"/>
      <c r="O62" s="1640"/>
      <c r="P62" s="1640"/>
      <c r="Q62" s="1640"/>
      <c r="R62" s="1641"/>
    </row>
    <row r="63" spans="1:18" s="48" customFormat="1" ht="13.5" customHeight="1">
      <c r="A63" s="326" t="s">
        <v>539</v>
      </c>
      <c r="B63" s="327" t="s">
        <v>967</v>
      </c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1629">
        <f>青森市!A1</f>
        <v>45748</v>
      </c>
      <c r="R63" s="1629"/>
    </row>
    <row r="64" spans="1:18" s="48" customFormat="1" ht="13.5" customHeight="1">
      <c r="A64" s="326" t="s">
        <v>539</v>
      </c>
      <c r="B64" s="327" t="s">
        <v>540</v>
      </c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07"/>
      <c r="R64" s="307"/>
    </row>
    <row r="65" spans="1:18" s="48" customFormat="1" ht="13.5" customHeight="1">
      <c r="A65" s="307"/>
      <c r="B65" s="307"/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</row>
    <row r="66" spans="1:18" s="48" customFormat="1" ht="12">
      <c r="A66" s="307"/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</row>
    <row r="67" spans="1:18" s="48" customFormat="1" ht="12">
      <c r="A67" s="307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</row>
    <row r="68" spans="1:18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</sheetData>
  <mergeCells count="103">
    <mergeCell ref="G22:G24"/>
    <mergeCell ref="H22:H24"/>
    <mergeCell ref="P22:P24"/>
    <mergeCell ref="O22:O24"/>
    <mergeCell ref="N22:N24"/>
    <mergeCell ref="M22:M24"/>
    <mergeCell ref="L22:L24"/>
    <mergeCell ref="K22:K24"/>
    <mergeCell ref="J22:J24"/>
    <mergeCell ref="I22:I24"/>
    <mergeCell ref="G1:O2"/>
    <mergeCell ref="P2:R2"/>
    <mergeCell ref="A3:A6"/>
    <mergeCell ref="B3:F5"/>
    <mergeCell ref="J3:L4"/>
    <mergeCell ref="M3:N3"/>
    <mergeCell ref="O3:P3"/>
    <mergeCell ref="Q3:R3"/>
    <mergeCell ref="G4:H7"/>
    <mergeCell ref="M4:N4"/>
    <mergeCell ref="O4:R6"/>
    <mergeCell ref="J5:N6"/>
    <mergeCell ref="B6:F6"/>
    <mergeCell ref="C7:D7"/>
    <mergeCell ref="J7:K7"/>
    <mergeCell ref="M7:N7"/>
    <mergeCell ref="A8:D10"/>
    <mergeCell ref="E8:F9"/>
    <mergeCell ref="J8:N9"/>
    <mergeCell ref="O8:R10"/>
    <mergeCell ref="G9:H12"/>
    <mergeCell ref="J10:N11"/>
    <mergeCell ref="O11:P11"/>
    <mergeCell ref="Q11:R11"/>
    <mergeCell ref="A12:D12"/>
    <mergeCell ref="E12:F12"/>
    <mergeCell ref="J12:K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A14:A58"/>
    <mergeCell ref="G15:G20"/>
    <mergeCell ref="I15:I20"/>
    <mergeCell ref="K15:K20"/>
    <mergeCell ref="M15:M20"/>
    <mergeCell ref="H15:H20"/>
    <mergeCell ref="H25:H29"/>
    <mergeCell ref="O15:O20"/>
    <mergeCell ref="L15:L20"/>
    <mergeCell ref="P15:P20"/>
    <mergeCell ref="G25:G29"/>
    <mergeCell ref="I25:I29"/>
    <mergeCell ref="K25:K29"/>
    <mergeCell ref="M25:M29"/>
    <mergeCell ref="J15:J20"/>
    <mergeCell ref="J25:J29"/>
    <mergeCell ref="O25:O29"/>
    <mergeCell ref="N15:N20"/>
    <mergeCell ref="P25:P29"/>
    <mergeCell ref="P35:P37"/>
    <mergeCell ref="I38:I41"/>
    <mergeCell ref="K38:K41"/>
    <mergeCell ref="H38:H41"/>
    <mergeCell ref="J38:J41"/>
    <mergeCell ref="M38:M41"/>
    <mergeCell ref="I35:I37"/>
    <mergeCell ref="K35:K37"/>
    <mergeCell ref="L35:L37"/>
    <mergeCell ref="N25:N29"/>
    <mergeCell ref="N35:N37"/>
    <mergeCell ref="N38:N41"/>
    <mergeCell ref="L25:L29"/>
    <mergeCell ref="Q63:R63"/>
    <mergeCell ref="C55:D55"/>
    <mergeCell ref="B56:F56"/>
    <mergeCell ref="G56:H56"/>
    <mergeCell ref="A59:B59"/>
    <mergeCell ref="B60:R62"/>
    <mergeCell ref="C59:R59"/>
    <mergeCell ref="B54:F54"/>
    <mergeCell ref="J35:J37"/>
    <mergeCell ref="M35:M37"/>
    <mergeCell ref="H35:H37"/>
    <mergeCell ref="O38:O41"/>
    <mergeCell ref="P38:P41"/>
    <mergeCell ref="G54:H54"/>
    <mergeCell ref="O35:O37"/>
    <mergeCell ref="L38:L41"/>
    <mergeCell ref="B48:F48"/>
    <mergeCell ref="G35:G37"/>
    <mergeCell ref="O42:O43"/>
    <mergeCell ref="P42:P43"/>
    <mergeCell ref="C47:D47"/>
    <mergeCell ref="G38:G41"/>
    <mergeCell ref="G48:H48"/>
    <mergeCell ref="I48:J48"/>
  </mergeCells>
  <phoneticPr fontId="2"/>
  <conditionalFormatting sqref="A8:D10">
    <cfRule type="cellIs" dxfId="238" priority="115" operator="equal">
      <formula>0</formula>
    </cfRule>
  </conditionalFormatting>
  <conditionalFormatting sqref="C7:D7">
    <cfRule type="cellIs" dxfId="237" priority="114" operator="equal">
      <formula>0</formula>
    </cfRule>
  </conditionalFormatting>
  <conditionalFormatting sqref="F20:F47">
    <cfRule type="cellIs" dxfId="236" priority="89" stopIfTrue="1" operator="between">
      <formula>0</formula>
      <formula>0</formula>
    </cfRule>
  </conditionalFormatting>
  <conditionalFormatting sqref="H15">
    <cfRule type="cellIs" dxfId="235" priority="77" stopIfTrue="1" operator="between">
      <formula>0</formula>
      <formula>0</formula>
    </cfRule>
  </conditionalFormatting>
  <conditionalFormatting sqref="H21:H22 N21:N22">
    <cfRule type="cellIs" dxfId="234" priority="1" stopIfTrue="1" operator="between">
      <formula>0</formula>
      <formula>0</formula>
    </cfRule>
  </conditionalFormatting>
  <conditionalFormatting sqref="H25">
    <cfRule type="expression" dxfId="233" priority="112">
      <formula>G25&lt;H25</formula>
    </cfRule>
  </conditionalFormatting>
  <conditionalFormatting sqref="H30:H35 H38">
    <cfRule type="cellIs" dxfId="232" priority="76" stopIfTrue="1" operator="between">
      <formula>0</formula>
      <formula>0</formula>
    </cfRule>
  </conditionalFormatting>
  <conditionalFormatting sqref="H42:H47">
    <cfRule type="cellIs" dxfId="231" priority="80" stopIfTrue="1" operator="between">
      <formula>0</formula>
      <formula>0</formula>
    </cfRule>
  </conditionalFormatting>
  <conditionalFormatting sqref="H49:H53">
    <cfRule type="cellIs" dxfId="230" priority="87" stopIfTrue="1" operator="between">
      <formula>0</formula>
      <formula>0</formula>
    </cfRule>
  </conditionalFormatting>
  <conditionalFormatting sqref="H55">
    <cfRule type="cellIs" dxfId="229" priority="84" stopIfTrue="1" operator="between">
      <formula>0</formula>
      <formula>0</formula>
    </cfRule>
  </conditionalFormatting>
  <conditionalFormatting sqref="H57:H58">
    <cfRule type="cellIs" dxfId="228" priority="82" stopIfTrue="1" operator="between">
      <formula>0</formula>
      <formula>0</formula>
    </cfRule>
  </conditionalFormatting>
  <conditionalFormatting sqref="J15:J22 J49:J53">
    <cfRule type="expression" dxfId="227" priority="47" stopIfTrue="1">
      <formula>I15&lt;J15</formula>
    </cfRule>
  </conditionalFormatting>
  <conditionalFormatting sqref="J25 L25 J30:J35 L30:L35 L21:L22 J21:J22">
    <cfRule type="cellIs" dxfId="226" priority="101" stopIfTrue="1" operator="between">
      <formula>0</formula>
      <formula>0</formula>
    </cfRule>
  </conditionalFormatting>
  <conditionalFormatting sqref="J38 J15">
    <cfRule type="cellIs" dxfId="225" priority="75" stopIfTrue="1" operator="between">
      <formula>0</formula>
      <formula>0</formula>
    </cfRule>
  </conditionalFormatting>
  <conditionalFormatting sqref="J42:J47">
    <cfRule type="cellIs" dxfId="224" priority="74" stopIfTrue="1" operator="between">
      <formula>0</formula>
      <formula>0</formula>
    </cfRule>
  </conditionalFormatting>
  <conditionalFormatting sqref="J49:J53">
    <cfRule type="cellIs" dxfId="223" priority="85" stopIfTrue="1" operator="between">
      <formula>0</formula>
      <formula>0</formula>
    </cfRule>
  </conditionalFormatting>
  <conditionalFormatting sqref="L15">
    <cfRule type="cellIs" dxfId="222" priority="46" stopIfTrue="1" operator="between">
      <formula>0</formula>
      <formula>0</formula>
    </cfRule>
  </conditionalFormatting>
  <conditionalFormatting sqref="L15:L22 H49:H53 H55 H57:H58 R57:R58">
    <cfRule type="expression" dxfId="221" priority="48" stopIfTrue="1">
      <formula>G15&lt;H15</formula>
    </cfRule>
  </conditionalFormatting>
  <conditionalFormatting sqref="L38">
    <cfRule type="cellIs" dxfId="220" priority="72" stopIfTrue="1" operator="between">
      <formula>0</formula>
      <formula>0</formula>
    </cfRule>
  </conditionalFormatting>
  <conditionalFormatting sqref="L42:L47">
    <cfRule type="cellIs" dxfId="219" priority="71" stopIfTrue="1" operator="between">
      <formula>0</formula>
      <formula>0</formula>
    </cfRule>
  </conditionalFormatting>
  <conditionalFormatting sqref="N15">
    <cfRule type="cellIs" dxfId="218" priority="44" stopIfTrue="1" operator="between">
      <formula>0</formula>
      <formula>0</formula>
    </cfRule>
  </conditionalFormatting>
  <conditionalFormatting sqref="N15:N22">
    <cfRule type="expression" dxfId="217" priority="43" stopIfTrue="1">
      <formula>M15&lt;N15</formula>
    </cfRule>
  </conditionalFormatting>
  <conditionalFormatting sqref="N25">
    <cfRule type="cellIs" dxfId="216" priority="42" stopIfTrue="1" operator="between">
      <formula>0</formula>
      <formula>0</formula>
    </cfRule>
  </conditionalFormatting>
  <conditionalFormatting sqref="N25:N47">
    <cfRule type="expression" dxfId="215" priority="29" stopIfTrue="1">
      <formula>M25&lt;N25</formula>
    </cfRule>
  </conditionalFormatting>
  <conditionalFormatting sqref="N30:N35 N38">
    <cfRule type="cellIs" dxfId="214" priority="38" stopIfTrue="1" operator="between">
      <formula>0</formula>
      <formula>0</formula>
    </cfRule>
  </conditionalFormatting>
  <conditionalFormatting sqref="N42:N47">
    <cfRule type="cellIs" dxfId="213" priority="30" stopIfTrue="1" operator="between">
      <formula>0</formula>
      <formula>0</formula>
    </cfRule>
  </conditionalFormatting>
  <conditionalFormatting sqref="P15">
    <cfRule type="cellIs" dxfId="212" priority="28" stopIfTrue="1" operator="between">
      <formula>0</formula>
      <formula>0</formula>
    </cfRule>
  </conditionalFormatting>
  <conditionalFormatting sqref="P15:P22">
    <cfRule type="expression" dxfId="211" priority="27" stopIfTrue="1">
      <formula>O15&lt;P15</formula>
    </cfRule>
  </conditionalFormatting>
  <conditionalFormatting sqref="P25">
    <cfRule type="cellIs" dxfId="210" priority="24" stopIfTrue="1" operator="between">
      <formula>0</formula>
      <formula>0</formula>
    </cfRule>
  </conditionalFormatting>
  <conditionalFormatting sqref="P25:P38 H15:H22 F15:F47 R15:R47 H25:H47 J25:J47 L25:L4818">
    <cfRule type="expression" dxfId="209" priority="49" stopIfTrue="1">
      <formula>E15&lt;F15</formula>
    </cfRule>
  </conditionalFormatting>
  <conditionalFormatting sqref="P25:P38">
    <cfRule type="expression" dxfId="208" priority="9" stopIfTrue="1">
      <formula>O25&lt;P25</formula>
    </cfRule>
  </conditionalFormatting>
  <conditionalFormatting sqref="P30:P35">
    <cfRule type="cellIs" dxfId="207" priority="12" stopIfTrue="1" operator="between">
      <formula>0</formula>
      <formula>0</formula>
    </cfRule>
  </conditionalFormatting>
  <conditionalFormatting sqref="P38">
    <cfRule type="cellIs" dxfId="206" priority="10" stopIfTrue="1" operator="between">
      <formula>0</formula>
      <formula>0</formula>
    </cfRule>
  </conditionalFormatting>
  <conditionalFormatting sqref="P42">
    <cfRule type="cellIs" dxfId="205" priority="4" stopIfTrue="1" operator="between">
      <formula>0</formula>
      <formula>0</formula>
    </cfRule>
    <cfRule type="expression" dxfId="204" priority="3" stopIfTrue="1">
      <formula>O42&lt;P42</formula>
    </cfRule>
  </conditionalFormatting>
  <conditionalFormatting sqref="P44:P47">
    <cfRule type="cellIs" dxfId="203" priority="6" stopIfTrue="1" operator="between">
      <formula>0</formula>
      <formula>0</formula>
    </cfRule>
    <cfRule type="expression" dxfId="202" priority="5" stopIfTrue="1">
      <formula>O44&lt;P44</formula>
    </cfRule>
  </conditionalFormatting>
  <conditionalFormatting sqref="R20:R47">
    <cfRule type="cellIs" dxfId="201" priority="55" stopIfTrue="1" operator="between">
      <formula>0</formula>
      <formula>0</formula>
    </cfRule>
  </conditionalFormatting>
  <conditionalFormatting sqref="R48 R54 R56">
    <cfRule type="expression" dxfId="200" priority="103">
      <formula>Q48&lt;R48</formula>
    </cfRule>
  </conditionalFormatting>
  <conditionalFormatting sqref="R49:R53 R55">
    <cfRule type="expression" dxfId="199" priority="2" stopIfTrue="1">
      <formula>Q49&lt;R49</formula>
    </cfRule>
  </conditionalFormatting>
  <conditionalFormatting sqref="R49:R53">
    <cfRule type="cellIs" dxfId="198" priority="53" stopIfTrue="1" operator="between">
      <formula>0</formula>
      <formula>0</formula>
    </cfRule>
  </conditionalFormatting>
  <conditionalFormatting sqref="R55">
    <cfRule type="cellIs" dxfId="197" priority="52" stopIfTrue="1" operator="between">
      <formula>0</formula>
      <formula>0</formula>
    </cfRule>
  </conditionalFormatting>
  <conditionalFormatting sqref="R57:R58">
    <cfRule type="cellIs" dxfId="196" priority="50" stopIfTrue="1" operator="between">
      <formula>0</formula>
      <formula>0</formula>
    </cfRule>
  </conditionalFormatting>
  <dataValidations count="2">
    <dataValidation imeMode="on" allowBlank="1" showInputMessage="1" showErrorMessage="1" sqref="O11 Q11 A8:D10 H8 E8 O8:R10 I4 I6 J7:J8 J5 I11 J12 O4:R6 H3 J3 M7 I9 J10 A12:E12 M12" xr:uid="{B8EBECC6-F2D1-4E37-84A0-728271472A40}"/>
    <dataValidation imeMode="halfAlpha" operator="greaterThanOrEqual" allowBlank="1" showInputMessage="1" showErrorMessage="1" error="数値以外入力不可！" sqref="G49:R53 G55:R55 H42:H47 H38 J25 J42:J47 J15 J38 L25 L42:L47 L15 L38 P42 P44:P47 J56 G57:R58 H30:H35 H22 M15:P22 L22 K15:K22 J22 I15:I22 Q15:R47 P25:P38 E15:F47 G21:G22 M25:O47 K25:K47 I25:I47 L30:L35 J30:J35 G15:H15 G25:H25 G30:G47" xr:uid="{14B13A31-A539-4FAE-B5CB-CFFE42DCE6C6}"/>
  </dataValidations>
  <pageMargins left="0.7" right="0.7" top="0.75" bottom="0.75" header="0.3" footer="0.3"/>
  <pageSetup paperSize="9" scale="86" orientation="portrait" r:id="rId1"/>
  <ignoredErrors>
    <ignoredError sqref="E29 E37" formulaRange="1"/>
    <ignoredError sqref="F38 O4" unlockedFormula="1"/>
    <ignoredError sqref="B25:B29 B36:B41 B46:B47 B15:B20 B23:B24 B30 B53" numberStoredAsText="1"/>
    <ignoredError sqref="G30" formula="1"/>
    <ignoredError xmlns:x16r3="http://schemas.microsoft.com/office/spreadsheetml/2018/08/main" sqref="G4" x16r3:misleadingForma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1365-7ABE-43F9-9DCF-98FC990DE59B}">
  <sheetPr>
    <tabColor rgb="FFFF99CC"/>
    <pageSetUpPr fitToPage="1"/>
  </sheetPr>
  <dimension ref="A1:R64"/>
  <sheetViews>
    <sheetView showGridLines="0" showZeros="0" zoomScaleNormal="100" workbookViewId="0">
      <selection sqref="A1:M1"/>
    </sheetView>
  </sheetViews>
  <sheetFormatPr defaultRowHeight="13.5"/>
  <cols>
    <col min="1" max="1" width="3.5" style="47" customWidth="1"/>
    <col min="2" max="2" width="5.625" style="47" customWidth="1"/>
    <col min="3" max="3" width="8.375" style="47" customWidth="1"/>
    <col min="4" max="4" width="4.125" style="47" customWidth="1"/>
    <col min="5" max="6" width="6.25" style="47" customWidth="1"/>
    <col min="7" max="7" width="5.625" style="47" customWidth="1"/>
    <col min="8" max="8" width="5.75" style="47" customWidth="1"/>
    <col min="9" max="9" width="5.625" style="47" customWidth="1"/>
    <col min="10" max="10" width="5.875" style="47" customWidth="1"/>
    <col min="11" max="11" width="5.375" style="47" customWidth="1"/>
    <col min="12" max="12" width="5.875" style="47" customWidth="1"/>
    <col min="13" max="13" width="5.375" style="47" customWidth="1"/>
    <col min="14" max="14" width="5.875" style="47" customWidth="1"/>
    <col min="15" max="15" width="5.375" style="47" customWidth="1"/>
    <col min="16" max="16" width="5.875" style="47" customWidth="1"/>
    <col min="17" max="18" width="6.375" style="47" customWidth="1"/>
    <col min="19" max="16384" width="9" style="47"/>
  </cols>
  <sheetData>
    <row r="1" spans="1:18">
      <c r="A1" s="194" t="s">
        <v>458</v>
      </c>
      <c r="B1" s="20"/>
      <c r="C1" s="20"/>
      <c r="D1" s="20"/>
      <c r="E1" s="20"/>
      <c r="F1" s="20"/>
      <c r="G1" s="1732" t="s">
        <v>459</v>
      </c>
      <c r="H1" s="1732"/>
      <c r="I1" s="1732"/>
      <c r="J1" s="1732"/>
      <c r="K1" s="1732"/>
      <c r="L1" s="1732"/>
      <c r="M1" s="1732"/>
      <c r="N1" s="1732"/>
      <c r="O1" s="1732"/>
      <c r="P1" s="20"/>
      <c r="Q1" s="20"/>
      <c r="R1" s="20"/>
    </row>
    <row r="2" spans="1:18" ht="13.5" customHeight="1" thickBot="1">
      <c r="A2" s="194" t="s">
        <v>460</v>
      </c>
      <c r="B2" s="20"/>
      <c r="C2" s="20"/>
      <c r="D2" s="20"/>
      <c r="E2" s="20"/>
      <c r="F2" s="20"/>
      <c r="G2" s="1733"/>
      <c r="H2" s="1733"/>
      <c r="I2" s="1733"/>
      <c r="J2" s="1733"/>
      <c r="K2" s="1733"/>
      <c r="L2" s="1733"/>
      <c r="M2" s="1733"/>
      <c r="N2" s="1733"/>
      <c r="O2" s="1733"/>
      <c r="P2" s="1801" t="s">
        <v>541</v>
      </c>
      <c r="Q2" s="1801"/>
      <c r="R2" s="1801"/>
    </row>
    <row r="3" spans="1:18" ht="13.5" customHeight="1">
      <c r="A3" s="1735" t="s">
        <v>50</v>
      </c>
      <c r="B3" s="1738">
        <f>青森市!V2</f>
        <v>0</v>
      </c>
      <c r="C3" s="1739"/>
      <c r="D3" s="1739"/>
      <c r="E3" s="1739"/>
      <c r="F3" s="1740"/>
      <c r="G3" s="663" t="s">
        <v>462</v>
      </c>
      <c r="H3" s="664"/>
      <c r="I3" s="665" t="s">
        <v>463</v>
      </c>
      <c r="J3" s="1744">
        <f>青森市!C2</f>
        <v>0</v>
      </c>
      <c r="K3" s="1744"/>
      <c r="L3" s="1744"/>
      <c r="M3" s="1746" t="s">
        <v>464</v>
      </c>
      <c r="N3" s="1747"/>
      <c r="O3" s="1748" t="s">
        <v>465</v>
      </c>
      <c r="P3" s="1749"/>
      <c r="Q3" s="1750" t="s">
        <v>466</v>
      </c>
      <c r="R3" s="1751"/>
    </row>
    <row r="4" spans="1:18" ht="13.5" customHeight="1">
      <c r="A4" s="1736"/>
      <c r="B4" s="1741"/>
      <c r="C4" s="1742"/>
      <c r="D4" s="1742"/>
      <c r="E4" s="1742"/>
      <c r="F4" s="1743"/>
      <c r="G4" s="1752">
        <f>青森市!P2</f>
        <v>0</v>
      </c>
      <c r="H4" s="1753"/>
      <c r="I4" s="666"/>
      <c r="J4" s="1745"/>
      <c r="K4" s="1745"/>
      <c r="L4" s="1745"/>
      <c r="M4" s="1756" t="s">
        <v>466</v>
      </c>
      <c r="N4" s="1757"/>
      <c r="O4" s="1758">
        <f>青森市!I2</f>
        <v>0</v>
      </c>
      <c r="P4" s="1759"/>
      <c r="Q4" s="1759"/>
      <c r="R4" s="1760"/>
    </row>
    <row r="5" spans="1:18" ht="13.5" customHeight="1">
      <c r="A5" s="1736"/>
      <c r="B5" s="1741"/>
      <c r="C5" s="1742"/>
      <c r="D5" s="1742"/>
      <c r="E5" s="1742"/>
      <c r="F5" s="1743"/>
      <c r="G5" s="1752"/>
      <c r="H5" s="1753"/>
      <c r="I5" s="667" t="s">
        <v>467</v>
      </c>
      <c r="J5" s="1799"/>
      <c r="K5" s="1799"/>
      <c r="L5" s="1799"/>
      <c r="M5" s="1799"/>
      <c r="N5" s="1800"/>
      <c r="O5" s="1758"/>
      <c r="P5" s="1759"/>
      <c r="Q5" s="1759"/>
      <c r="R5" s="1760"/>
    </row>
    <row r="6" spans="1:18" ht="13.5" customHeight="1">
      <c r="A6" s="1737"/>
      <c r="B6" s="1766"/>
      <c r="C6" s="1767"/>
      <c r="D6" s="1767"/>
      <c r="E6" s="1767"/>
      <c r="F6" s="1767"/>
      <c r="G6" s="1752"/>
      <c r="H6" s="1753"/>
      <c r="I6" s="684"/>
      <c r="J6" s="1799"/>
      <c r="K6" s="1799"/>
      <c r="L6" s="1799"/>
      <c r="M6" s="1799"/>
      <c r="N6" s="1800"/>
      <c r="O6" s="1761"/>
      <c r="P6" s="1762"/>
      <c r="Q6" s="1762"/>
      <c r="R6" s="1763"/>
    </row>
    <row r="7" spans="1:18" ht="13.5" customHeight="1">
      <c r="A7" s="669" t="s">
        <v>468</v>
      </c>
      <c r="B7" s="670"/>
      <c r="C7" s="1768">
        <f>SUM(青森市.:八戸市・三戸郡!A8:D10)</f>
        <v>0</v>
      </c>
      <c r="D7" s="1769"/>
      <c r="E7" s="671" t="s">
        <v>469</v>
      </c>
      <c r="F7" s="671"/>
      <c r="G7" s="1754"/>
      <c r="H7" s="1755"/>
      <c r="I7" s="672" t="s">
        <v>470</v>
      </c>
      <c r="J7" s="1727"/>
      <c r="K7" s="1727"/>
      <c r="L7" s="673" t="s">
        <v>471</v>
      </c>
      <c r="M7" s="1727"/>
      <c r="N7" s="1728"/>
      <c r="O7" s="671" t="s">
        <v>472</v>
      </c>
      <c r="P7" s="671"/>
      <c r="Q7" s="671"/>
      <c r="R7" s="674"/>
    </row>
    <row r="8" spans="1:18" ht="13.5" customHeight="1">
      <c r="A8" s="1696">
        <f>SUM(R21,R29,R35,R40)</f>
        <v>0</v>
      </c>
      <c r="B8" s="1697"/>
      <c r="C8" s="1697"/>
      <c r="D8" s="1698"/>
      <c r="E8" s="1702">
        <v>0</v>
      </c>
      <c r="F8" s="1703"/>
      <c r="G8" s="675" t="s">
        <v>473</v>
      </c>
      <c r="H8" s="676"/>
      <c r="I8" s="677" t="s">
        <v>474</v>
      </c>
      <c r="J8" s="1704">
        <f>青森市!M2</f>
        <v>0</v>
      </c>
      <c r="K8" s="1704"/>
      <c r="L8" s="1704"/>
      <c r="M8" s="1704"/>
      <c r="N8" s="1705"/>
      <c r="O8" s="1708"/>
      <c r="P8" s="1709"/>
      <c r="Q8" s="1709"/>
      <c r="R8" s="1710"/>
    </row>
    <row r="9" spans="1:18" ht="13.5" customHeight="1">
      <c r="A9" s="1696"/>
      <c r="B9" s="1697"/>
      <c r="C9" s="1697"/>
      <c r="D9" s="1698"/>
      <c r="E9" s="1702"/>
      <c r="F9" s="1703"/>
      <c r="G9" s="1795"/>
      <c r="H9" s="1796"/>
      <c r="I9" s="678"/>
      <c r="J9" s="1706"/>
      <c r="K9" s="1706"/>
      <c r="L9" s="1706"/>
      <c r="M9" s="1706"/>
      <c r="N9" s="1707"/>
      <c r="O9" s="1708"/>
      <c r="P9" s="1709"/>
      <c r="Q9" s="1709"/>
      <c r="R9" s="1710"/>
    </row>
    <row r="10" spans="1:18" ht="13.5" customHeight="1">
      <c r="A10" s="1699"/>
      <c r="B10" s="1700"/>
      <c r="C10" s="1700"/>
      <c r="D10" s="1701"/>
      <c r="E10" s="706" t="s">
        <v>475</v>
      </c>
      <c r="F10" s="679" t="s">
        <v>476</v>
      </c>
      <c r="G10" s="1795"/>
      <c r="H10" s="1796"/>
      <c r="I10" s="680" t="s">
        <v>467</v>
      </c>
      <c r="J10" s="1718"/>
      <c r="K10" s="1718"/>
      <c r="L10" s="1718"/>
      <c r="M10" s="1718"/>
      <c r="N10" s="1719"/>
      <c r="O10" s="1711"/>
      <c r="P10" s="1712"/>
      <c r="Q10" s="1712"/>
      <c r="R10" s="1713"/>
    </row>
    <row r="11" spans="1:18" ht="13.5" customHeight="1">
      <c r="A11" s="681" t="s">
        <v>477</v>
      </c>
      <c r="B11" s="671"/>
      <c r="C11" s="670"/>
      <c r="D11" s="682"/>
      <c r="E11" s="671" t="s">
        <v>478</v>
      </c>
      <c r="F11" s="671"/>
      <c r="G11" s="1795"/>
      <c r="H11" s="1796"/>
      <c r="I11" s="683"/>
      <c r="J11" s="1718"/>
      <c r="K11" s="1718"/>
      <c r="L11" s="1718"/>
      <c r="M11" s="1718"/>
      <c r="N11" s="1719"/>
      <c r="O11" s="1720" t="s">
        <v>479</v>
      </c>
      <c r="P11" s="1721"/>
      <c r="Q11" s="1720" t="s">
        <v>480</v>
      </c>
      <c r="R11" s="1722"/>
    </row>
    <row r="12" spans="1:18">
      <c r="A12" s="1723"/>
      <c r="B12" s="1724"/>
      <c r="C12" s="1724"/>
      <c r="D12" s="1725"/>
      <c r="E12" s="1726"/>
      <c r="F12" s="1725"/>
      <c r="G12" s="1797"/>
      <c r="H12" s="1798"/>
      <c r="I12" s="672" t="s">
        <v>470</v>
      </c>
      <c r="J12" s="1727"/>
      <c r="K12" s="1727"/>
      <c r="L12" s="673" t="s">
        <v>471</v>
      </c>
      <c r="M12" s="1727"/>
      <c r="N12" s="1728"/>
      <c r="O12" s="1729" t="s">
        <v>481</v>
      </c>
      <c r="P12" s="1729"/>
      <c r="Q12" s="1730" t="s">
        <v>482</v>
      </c>
      <c r="R12" s="1731"/>
    </row>
    <row r="13" spans="1:18" ht="13.5" customHeight="1">
      <c r="A13" s="195"/>
      <c r="B13" s="196"/>
      <c r="C13" s="196"/>
      <c r="D13" s="196"/>
      <c r="E13" s="1668" t="s">
        <v>483</v>
      </c>
      <c r="F13" s="1669"/>
      <c r="G13" s="1670" t="s">
        <v>484</v>
      </c>
      <c r="H13" s="1671"/>
      <c r="I13" s="1672" t="s">
        <v>485</v>
      </c>
      <c r="J13" s="1672"/>
      <c r="K13" s="1670" t="s">
        <v>486</v>
      </c>
      <c r="L13" s="1671"/>
      <c r="M13" s="1673" t="s">
        <v>31</v>
      </c>
      <c r="N13" s="1674"/>
      <c r="O13" s="1793"/>
      <c r="P13" s="1794"/>
      <c r="Q13" s="1677" t="s">
        <v>489</v>
      </c>
      <c r="R13" s="1678"/>
    </row>
    <row r="14" spans="1:18" ht="13.5" customHeight="1">
      <c r="A14" s="331"/>
      <c r="B14" s="199" t="s">
        <v>51</v>
      </c>
      <c r="C14" s="200" t="s">
        <v>52</v>
      </c>
      <c r="D14" s="201"/>
      <c r="E14" s="202" t="s">
        <v>490</v>
      </c>
      <c r="F14" s="522" t="s">
        <v>491</v>
      </c>
      <c r="G14" s="200" t="s">
        <v>136</v>
      </c>
      <c r="H14" s="203" t="s">
        <v>492</v>
      </c>
      <c r="I14" s="201" t="s">
        <v>136</v>
      </c>
      <c r="J14" s="204" t="s">
        <v>492</v>
      </c>
      <c r="K14" s="205" t="s">
        <v>136</v>
      </c>
      <c r="L14" s="203" t="s">
        <v>492</v>
      </c>
      <c r="M14" s="205" t="s">
        <v>136</v>
      </c>
      <c r="N14" s="203" t="s">
        <v>492</v>
      </c>
      <c r="O14" s="205"/>
      <c r="P14" s="522"/>
      <c r="Q14" s="206" t="s">
        <v>493</v>
      </c>
      <c r="R14" s="207" t="s">
        <v>419</v>
      </c>
    </row>
    <row r="15" spans="1:18" ht="13.5" customHeight="1">
      <c r="A15" s="1679" t="s">
        <v>542</v>
      </c>
      <c r="B15" s="238" t="s">
        <v>543</v>
      </c>
      <c r="C15" s="507" t="s">
        <v>544</v>
      </c>
      <c r="D15" s="565" t="s">
        <v>499</v>
      </c>
      <c r="E15" s="841">
        <f>'東津軽郡・むつ市・下北郡・弘前市（中津軽郡）'!E5</f>
        <v>2030</v>
      </c>
      <c r="F15" s="211">
        <f>'東津軽郡・むつ市・下北郡・弘前市（中津軽郡）'!F5</f>
        <v>0</v>
      </c>
      <c r="G15" s="624"/>
      <c r="H15" s="622"/>
      <c r="I15" s="621"/>
      <c r="J15" s="622"/>
      <c r="K15" s="623"/>
      <c r="L15" s="622"/>
      <c r="M15" s="525">
        <f>'東津軽郡・むつ市・下北郡・弘前市（中津軽郡）'!I5</f>
        <v>100</v>
      </c>
      <c r="N15" s="211">
        <f>'東津軽郡・むつ市・下北郡・弘前市（中津軽郡）'!J5</f>
        <v>0</v>
      </c>
      <c r="O15" s="578"/>
      <c r="P15" s="438"/>
      <c r="Q15" s="579">
        <f>SUM(E15,M15)</f>
        <v>2130</v>
      </c>
      <c r="R15" s="213">
        <f t="shared" ref="R15:R17" si="0">SUM(F15,N15)</f>
        <v>0</v>
      </c>
    </row>
    <row r="16" spans="1:18">
      <c r="A16" s="1680"/>
      <c r="B16" s="226" t="s">
        <v>961</v>
      </c>
      <c r="C16" s="498" t="s">
        <v>545</v>
      </c>
      <c r="D16" s="565" t="s">
        <v>499</v>
      </c>
      <c r="E16" s="841">
        <f>'東津軽郡・むつ市・下北郡・弘前市（中津軽郡）'!E6</f>
        <v>760</v>
      </c>
      <c r="F16" s="707">
        <f>'東津軽郡・むつ市・下北郡・弘前市（中津軽郡）'!F6</f>
        <v>0</v>
      </c>
      <c r="G16" s="229"/>
      <c r="H16" s="233"/>
      <c r="I16" s="230"/>
      <c r="J16" s="233"/>
      <c r="K16" s="231"/>
      <c r="L16" s="233"/>
      <c r="M16" s="420">
        <f>'東津軽郡・むつ市・下北郡・弘前市（中津軽郡）'!I6</f>
        <v>20</v>
      </c>
      <c r="N16" s="211">
        <f>'東津軽郡・むつ市・下北郡・弘前市（中津軽郡）'!J6</f>
        <v>0</v>
      </c>
      <c r="O16" s="580"/>
      <c r="P16" s="442"/>
      <c r="Q16" s="581">
        <f>SUM(E16,M16)</f>
        <v>780</v>
      </c>
      <c r="R16" s="346">
        <f t="shared" si="0"/>
        <v>0</v>
      </c>
    </row>
    <row r="17" spans="1:18">
      <c r="A17" s="1680"/>
      <c r="B17" s="556" t="s">
        <v>581</v>
      </c>
      <c r="C17" s="498" t="s">
        <v>546</v>
      </c>
      <c r="D17" s="565" t="s">
        <v>499</v>
      </c>
      <c r="E17" s="842">
        <f>'東津軽郡・むつ市・下北郡・弘前市（中津軽郡）'!E7</f>
        <v>370</v>
      </c>
      <c r="F17" s="211">
        <f>'東津軽郡・むつ市・下北郡・弘前市（中津軽郡）'!F7</f>
        <v>0</v>
      </c>
      <c r="G17" s="229"/>
      <c r="H17" s="233"/>
      <c r="I17" s="231"/>
      <c r="J17" s="233"/>
      <c r="K17" s="231"/>
      <c r="L17" s="233"/>
      <c r="M17" s="420">
        <f>'東津軽郡・むつ市・下北郡・弘前市（中津軽郡）'!I7</f>
        <v>10</v>
      </c>
      <c r="N17" s="211">
        <f>'東津軽郡・むつ市・下北郡・弘前市（中津軽郡）'!J7</f>
        <v>0</v>
      </c>
      <c r="O17" s="580"/>
      <c r="P17" s="442"/>
      <c r="Q17" s="581">
        <f>SUM(E17,M17)</f>
        <v>380</v>
      </c>
      <c r="R17" s="346">
        <f t="shared" si="0"/>
        <v>0</v>
      </c>
    </row>
    <row r="18" spans="1:18">
      <c r="A18" s="1680"/>
      <c r="B18" s="226" t="s">
        <v>962</v>
      </c>
      <c r="C18" s="444" t="s">
        <v>941</v>
      </c>
      <c r="D18" s="565"/>
      <c r="E18" s="842">
        <f>SUM(E16:E17)</f>
        <v>1130</v>
      </c>
      <c r="F18" s="708">
        <f>SUM(F16:F17)</f>
        <v>0</v>
      </c>
      <c r="G18" s="822"/>
      <c r="H18" s="583"/>
      <c r="I18" s="823"/>
      <c r="J18" s="583"/>
      <c r="K18" s="823"/>
      <c r="L18" s="583"/>
      <c r="M18" s="420"/>
      <c r="N18" s="211"/>
      <c r="O18" s="580"/>
      <c r="P18" s="442"/>
      <c r="Q18" s="581">
        <f>SUM(Q16:Q17)</f>
        <v>1160</v>
      </c>
      <c r="R18" s="225">
        <f>SUM(R16:R17)</f>
        <v>0</v>
      </c>
    </row>
    <row r="19" spans="1:18">
      <c r="A19" s="1680"/>
      <c r="B19" s="226" t="s">
        <v>547</v>
      </c>
      <c r="C19" s="444" t="s">
        <v>548</v>
      </c>
      <c r="D19" s="565" t="s">
        <v>499</v>
      </c>
      <c r="E19" s="842">
        <f>'東津軽郡・むつ市・下北郡・弘前市（中津軽郡）'!E8</f>
        <v>420</v>
      </c>
      <c r="F19" s="211">
        <f>'東津軽郡・むつ市・下北郡・弘前市（中津軽郡）'!F8</f>
        <v>0</v>
      </c>
      <c r="G19" s="342"/>
      <c r="H19" s="343"/>
      <c r="I19" s="342"/>
      <c r="J19" s="343"/>
      <c r="K19" s="342"/>
      <c r="L19" s="343"/>
      <c r="M19" s="420">
        <f>'東津軽郡・むつ市・下北郡・弘前市（中津軽郡）'!I8</f>
        <v>20</v>
      </c>
      <c r="N19" s="211">
        <f>'東津軽郡・むつ市・下北郡・弘前市（中津軽郡）'!J8</f>
        <v>0</v>
      </c>
      <c r="O19" s="580"/>
      <c r="P19" s="442"/>
      <c r="Q19" s="581">
        <f>SUM(E19,M19)</f>
        <v>440</v>
      </c>
      <c r="R19" s="346">
        <f>SUM(F19,N19)</f>
        <v>0</v>
      </c>
    </row>
    <row r="20" spans="1:18" ht="13.5" customHeight="1">
      <c r="A20" s="1680"/>
      <c r="B20" s="226" t="s">
        <v>549</v>
      </c>
      <c r="C20" s="444" t="s">
        <v>550</v>
      </c>
      <c r="D20" s="565" t="s">
        <v>499</v>
      </c>
      <c r="E20" s="842">
        <f>'東津軽郡・むつ市・下北郡・弘前市（中津軽郡）'!E9</f>
        <v>710</v>
      </c>
      <c r="F20" s="211">
        <f>'東津軽郡・むつ市・下北郡・弘前市（中津軽郡）'!F9</f>
        <v>0</v>
      </c>
      <c r="G20" s="354"/>
      <c r="H20" s="352"/>
      <c r="I20" s="354"/>
      <c r="J20" s="352"/>
      <c r="K20" s="354"/>
      <c r="L20" s="352"/>
      <c r="M20" s="420">
        <f>'東津軽郡・むつ市・下北郡・弘前市（中津軽郡）'!I9</f>
        <v>30</v>
      </c>
      <c r="N20" s="211">
        <f>'東津軽郡・むつ市・下北郡・弘前市（中津軽郡）'!J9</f>
        <v>0</v>
      </c>
      <c r="O20" s="580"/>
      <c r="P20" s="442"/>
      <c r="Q20" s="581">
        <f>SUM(E20,M20)</f>
        <v>740</v>
      </c>
      <c r="R20" s="346">
        <f>SUM(F20,N20)</f>
        <v>0</v>
      </c>
    </row>
    <row r="21" spans="1:18" ht="13.5" customHeight="1">
      <c r="A21" s="1680"/>
      <c r="B21" s="226" t="s">
        <v>63</v>
      </c>
      <c r="C21" s="546" t="s">
        <v>533</v>
      </c>
      <c r="D21" s="636"/>
      <c r="E21" s="223">
        <f>SUM(E15:E17,E19:E20)</f>
        <v>4290</v>
      </c>
      <c r="F21" s="708">
        <f>SUM(F15:F17,F19:F20)</f>
        <v>0</v>
      </c>
      <c r="G21" s="354"/>
      <c r="H21" s="352"/>
      <c r="I21" s="354"/>
      <c r="J21" s="352"/>
      <c r="K21" s="354"/>
      <c r="L21" s="352"/>
      <c r="M21" s="420">
        <f>SUM(M15,M18,M19:M20)</f>
        <v>150</v>
      </c>
      <c r="N21" s="224">
        <f>SUM(,N15,N18,N19:N20)</f>
        <v>0</v>
      </c>
      <c r="O21" s="580"/>
      <c r="P21" s="442"/>
      <c r="Q21" s="218">
        <f>SUM(Q15:Q17,Q19:Q20)</f>
        <v>4470</v>
      </c>
      <c r="R21" s="225">
        <f>R15+R18+SUM(R19:R20)</f>
        <v>0</v>
      </c>
    </row>
    <row r="22" spans="1:18">
      <c r="A22" s="1681"/>
      <c r="B22" s="533"/>
      <c r="C22" s="637"/>
      <c r="D22" s="638"/>
      <c r="E22" s="845"/>
      <c r="F22" s="484"/>
      <c r="G22" s="262"/>
      <c r="H22" s="480"/>
      <c r="I22" s="481"/>
      <c r="J22" s="480"/>
      <c r="K22" s="482"/>
      <c r="L22" s="480"/>
      <c r="M22" s="482"/>
      <c r="N22" s="882"/>
      <c r="O22" s="299"/>
      <c r="P22" s="639"/>
      <c r="Q22" s="634"/>
      <c r="R22" s="635"/>
    </row>
    <row r="23" spans="1:18" ht="13.5" customHeight="1">
      <c r="A23" s="1787" t="s">
        <v>835</v>
      </c>
      <c r="B23" s="238" t="s">
        <v>551</v>
      </c>
      <c r="C23" s="507" t="s">
        <v>552</v>
      </c>
      <c r="D23" s="565" t="s">
        <v>822</v>
      </c>
      <c r="E23" s="240">
        <f>'東津軽郡・むつ市・下北郡・弘前市（中津軽郡）'!E11</f>
        <v>3400</v>
      </c>
      <c r="F23" s="211">
        <f>'東津軽郡・むつ市・下北郡・弘前市（中津軽郡）'!F11</f>
        <v>0</v>
      </c>
      <c r="G23" s="360">
        <f>'東津軽郡・むつ市・下北郡・弘前市（中津軽郡）'!M11</f>
        <v>500</v>
      </c>
      <c r="H23" s="404">
        <f>'東津軽郡・むつ市・下北郡・弘前市（中津軽郡）'!N11</f>
        <v>0</v>
      </c>
      <c r="I23" s="362">
        <f>'東津軽郡・むつ市・下北郡・弘前市（中津軽郡）'!Q11</f>
        <v>150</v>
      </c>
      <c r="J23" s="404">
        <f>'東津軽郡・むつ市・下北郡・弘前市（中津軽郡）'!R11</f>
        <v>0</v>
      </c>
      <c r="K23" s="360">
        <f>'東津軽郡・むつ市・下北郡・弘前市（中津軽郡）'!U11</f>
        <v>50</v>
      </c>
      <c r="L23" s="404">
        <f>'東津軽郡・むつ市・下北郡・弘前市（中津軽郡）'!V11</f>
        <v>0</v>
      </c>
      <c r="M23" s="360"/>
      <c r="N23" s="883"/>
      <c r="O23" s="578"/>
      <c r="P23" s="527"/>
      <c r="Q23" s="280">
        <f t="shared" ref="Q23:R25" si="1">SUM(E23,G23,I23,K23)</f>
        <v>4100</v>
      </c>
      <c r="R23" s="213">
        <f t="shared" si="1"/>
        <v>0</v>
      </c>
    </row>
    <row r="24" spans="1:18">
      <c r="A24" s="1788"/>
      <c r="B24" s="226" t="s">
        <v>553</v>
      </c>
      <c r="C24" s="444" t="s">
        <v>554</v>
      </c>
      <c r="D24" s="565" t="s">
        <v>822</v>
      </c>
      <c r="E24" s="223">
        <f>'東津軽郡・むつ市・下北郡・弘前市（中津軽郡）'!E12</f>
        <v>3000</v>
      </c>
      <c r="F24" s="211">
        <f>'東津軽郡・むつ市・下北郡・弘前市（中津軽郡）'!F12</f>
        <v>0</v>
      </c>
      <c r="G24" s="342">
        <f>'東津軽郡・むつ市・下北郡・弘前市（中津軽郡）'!M12</f>
        <v>480</v>
      </c>
      <c r="H24" s="211">
        <f>'東津軽郡・むつ市・下北郡・弘前市（中津軽郡）'!N12</f>
        <v>0</v>
      </c>
      <c r="I24" s="344">
        <f>'東津軽郡・むつ市・下北郡・弘前市（中津軽郡）'!Q12</f>
        <v>50</v>
      </c>
      <c r="J24" s="404">
        <f>'東津軽郡・むつ市・下北郡・弘前市（中津軽郡）'!R12</f>
        <v>0</v>
      </c>
      <c r="K24" s="342">
        <f>'東津軽郡・むつ市・下北郡・弘前市（中津軽郡）'!U12</f>
        <v>60</v>
      </c>
      <c r="L24" s="404">
        <f>'東津軽郡・むつ市・下北郡・弘前市（中津軽郡）'!V12</f>
        <v>0</v>
      </c>
      <c r="M24" s="342"/>
      <c r="N24" s="884"/>
      <c r="O24" s="580"/>
      <c r="P24" s="451"/>
      <c r="Q24" s="280">
        <f t="shared" si="1"/>
        <v>3590</v>
      </c>
      <c r="R24" s="346">
        <f t="shared" si="1"/>
        <v>0</v>
      </c>
    </row>
    <row r="25" spans="1:18">
      <c r="A25" s="1788"/>
      <c r="B25" s="226" t="s">
        <v>555</v>
      </c>
      <c r="C25" s="444" t="s">
        <v>556</v>
      </c>
      <c r="D25" s="565" t="s">
        <v>822</v>
      </c>
      <c r="E25" s="223">
        <f>'東津軽郡・むつ市・下北郡・弘前市（中津軽郡）'!E13</f>
        <v>2470</v>
      </c>
      <c r="F25" s="211">
        <f>'東津軽郡・むつ市・下北郡・弘前市（中津軽郡）'!F13</f>
        <v>0</v>
      </c>
      <c r="G25" s="342">
        <f>'東津軽郡・むつ市・下北郡・弘前市（中津軽郡）'!M13</f>
        <v>120</v>
      </c>
      <c r="H25" s="211">
        <f>'東津軽郡・むつ市・下北郡・弘前市（中津軽郡）'!N13</f>
        <v>0</v>
      </c>
      <c r="I25" s="344">
        <f>'東津軽郡・むつ市・下北郡・弘前市（中津軽郡）'!Q13</f>
        <v>50</v>
      </c>
      <c r="J25" s="404">
        <f>'東津軽郡・むつ市・下北郡・弘前市（中津軽郡）'!R13</f>
        <v>0</v>
      </c>
      <c r="K25" s="342">
        <f>'東津軽郡・むつ市・下北郡・弘前市（中津軽郡）'!U13</f>
        <v>50</v>
      </c>
      <c r="L25" s="404">
        <f>'東津軽郡・むつ市・下北郡・弘前市（中津軽郡）'!V13</f>
        <v>0</v>
      </c>
      <c r="M25" s="342"/>
      <c r="N25" s="884"/>
      <c r="O25" s="580"/>
      <c r="P25" s="451"/>
      <c r="Q25" s="280">
        <f t="shared" si="1"/>
        <v>2690</v>
      </c>
      <c r="R25" s="346">
        <f t="shared" si="1"/>
        <v>0</v>
      </c>
    </row>
    <row r="26" spans="1:18">
      <c r="A26" s="1788"/>
      <c r="B26" s="226" t="s">
        <v>557</v>
      </c>
      <c r="C26" s="444" t="s">
        <v>558</v>
      </c>
      <c r="D26" s="565" t="s">
        <v>693</v>
      </c>
      <c r="E26" s="223">
        <f>'東津軽郡・むつ市・下北郡・弘前市（中津軽郡）'!E14</f>
        <v>1730</v>
      </c>
      <c r="F26" s="211">
        <f>'東津軽郡・むつ市・下北郡・弘前市（中津軽郡）'!F14</f>
        <v>0</v>
      </c>
      <c r="G26" s="342"/>
      <c r="H26" s="552"/>
      <c r="I26" s="344"/>
      <c r="J26" s="552"/>
      <c r="K26" s="342"/>
      <c r="L26" s="552"/>
      <c r="M26" s="342">
        <f>'東津軽郡・むつ市・下北郡・弘前市（中津軽郡）'!I14</f>
        <v>90</v>
      </c>
      <c r="N26" s="885">
        <f>'東津軽郡・むつ市・下北郡・弘前市（中津軽郡）'!J14</f>
        <v>0</v>
      </c>
      <c r="O26" s="580"/>
      <c r="P26" s="451"/>
      <c r="Q26" s="280">
        <f>E26+M26</f>
        <v>1820</v>
      </c>
      <c r="R26" s="346">
        <f>F26+N26</f>
        <v>0</v>
      </c>
    </row>
    <row r="27" spans="1:18">
      <c r="A27" s="1788"/>
      <c r="B27" s="226" t="s">
        <v>559</v>
      </c>
      <c r="C27" s="640" t="s">
        <v>560</v>
      </c>
      <c r="D27" s="565" t="s">
        <v>499</v>
      </c>
      <c r="E27" s="223">
        <f>'東津軽郡・むつ市・下北郡・弘前市（中津軽郡）'!E15</f>
        <v>950</v>
      </c>
      <c r="F27" s="211">
        <f>'東津軽郡・むつ市・下北郡・弘前市（中津軽郡）'!F15</f>
        <v>0</v>
      </c>
      <c r="G27" s="342"/>
      <c r="H27" s="368"/>
      <c r="I27" s="344"/>
      <c r="J27" s="368"/>
      <c r="K27" s="342"/>
      <c r="L27" s="368"/>
      <c r="M27" s="342">
        <f>'東津軽郡・むつ市・下北郡・弘前市（中津軽郡）'!I15</f>
        <v>100</v>
      </c>
      <c r="N27" s="886">
        <f>'東津軽郡・むつ市・下北郡・弘前市（中津軽郡）'!J15</f>
        <v>0</v>
      </c>
      <c r="O27" s="580"/>
      <c r="P27" s="451"/>
      <c r="Q27" s="280">
        <f>SUM(E27,M27)</f>
        <v>1050</v>
      </c>
      <c r="R27" s="346">
        <f>SUM(F27,N27)</f>
        <v>0</v>
      </c>
    </row>
    <row r="28" spans="1:18">
      <c r="A28" s="1788"/>
      <c r="B28" s="558" t="s">
        <v>561</v>
      </c>
      <c r="C28" s="444" t="s">
        <v>562</v>
      </c>
      <c r="D28" s="565" t="s">
        <v>499</v>
      </c>
      <c r="E28" s="223">
        <f>'東津軽郡・むつ市・下北郡・弘前市（中津軽郡）'!E16</f>
        <v>480</v>
      </c>
      <c r="F28" s="211">
        <f>'東津軽郡・むつ市・下北郡・弘前市（中津軽郡）'!F16</f>
        <v>0</v>
      </c>
      <c r="G28" s="342"/>
      <c r="H28" s="368"/>
      <c r="I28" s="344"/>
      <c r="J28" s="368"/>
      <c r="K28" s="342"/>
      <c r="L28" s="368"/>
      <c r="M28" s="342">
        <f>'東津軽郡・むつ市・下北郡・弘前市（中津軽郡）'!I16</f>
        <v>30</v>
      </c>
      <c r="N28" s="886">
        <f>'東津軽郡・むつ市・下北郡・弘前市（中津軽郡）'!J16</f>
        <v>0</v>
      </c>
      <c r="O28" s="580"/>
      <c r="P28" s="451"/>
      <c r="Q28" s="280">
        <f>SUM(E28,M28)</f>
        <v>510</v>
      </c>
      <c r="R28" s="346">
        <f>SUM(F28,N28)</f>
        <v>0</v>
      </c>
    </row>
    <row r="29" spans="1:18">
      <c r="A29" s="1788"/>
      <c r="B29" s="226" t="s">
        <v>563</v>
      </c>
      <c r="C29" s="546" t="s">
        <v>533</v>
      </c>
      <c r="D29" s="216"/>
      <c r="E29" s="223">
        <f t="shared" ref="E29:N29" si="2">SUM(E23:E28)</f>
        <v>12030</v>
      </c>
      <c r="F29" s="709">
        <f t="shared" si="2"/>
        <v>0</v>
      </c>
      <c r="G29" s="342">
        <f t="shared" si="2"/>
        <v>1100</v>
      </c>
      <c r="H29" s="235">
        <f t="shared" si="2"/>
        <v>0</v>
      </c>
      <c r="I29" s="344">
        <f t="shared" si="2"/>
        <v>250</v>
      </c>
      <c r="J29" s="235">
        <f t="shared" si="2"/>
        <v>0</v>
      </c>
      <c r="K29" s="342">
        <f t="shared" si="2"/>
        <v>160</v>
      </c>
      <c r="L29" s="235">
        <f t="shared" si="2"/>
        <v>0</v>
      </c>
      <c r="M29" s="342">
        <f t="shared" si="2"/>
        <v>220</v>
      </c>
      <c r="N29" s="887">
        <f t="shared" si="2"/>
        <v>0</v>
      </c>
      <c r="O29" s="580"/>
      <c r="P29" s="451"/>
      <c r="Q29" s="280">
        <f>SUM(Q23:Q28)</f>
        <v>13760</v>
      </c>
      <c r="R29" s="236">
        <f>SUM(R23:R28)</f>
        <v>0</v>
      </c>
    </row>
    <row r="30" spans="1:18">
      <c r="A30" s="1788"/>
      <c r="B30" s="406"/>
      <c r="C30" s="341"/>
      <c r="D30" s="604"/>
      <c r="E30" s="845"/>
      <c r="F30" s="473"/>
      <c r="G30" s="342"/>
      <c r="H30" s="343"/>
      <c r="I30" s="344"/>
      <c r="J30" s="343"/>
      <c r="K30" s="342"/>
      <c r="L30" s="343"/>
      <c r="M30" s="342"/>
      <c r="N30" s="421"/>
      <c r="O30" s="580"/>
      <c r="P30" s="451"/>
      <c r="Q30" s="641"/>
      <c r="R30" s="642"/>
    </row>
    <row r="31" spans="1:18">
      <c r="A31" s="1788"/>
      <c r="B31" s="1782" t="s">
        <v>571</v>
      </c>
      <c r="C31" s="1783"/>
      <c r="D31" s="1783"/>
      <c r="E31" s="1783"/>
      <c r="F31" s="1784"/>
      <c r="G31" s="1785" t="s">
        <v>527</v>
      </c>
      <c r="H31" s="1786"/>
      <c r="I31" s="1785" t="s">
        <v>528</v>
      </c>
      <c r="J31" s="1786"/>
      <c r="K31" s="1785" t="s">
        <v>486</v>
      </c>
      <c r="L31" s="1786"/>
      <c r="M31" s="1785"/>
      <c r="N31" s="1786"/>
      <c r="O31" s="649"/>
      <c r="P31" s="593"/>
      <c r="Q31" s="616"/>
      <c r="R31" s="650"/>
    </row>
    <row r="32" spans="1:18">
      <c r="A32" s="1788"/>
      <c r="B32" s="238" t="s">
        <v>573</v>
      </c>
      <c r="C32" s="651" t="s">
        <v>574</v>
      </c>
      <c r="D32" s="565" t="s">
        <v>575</v>
      </c>
      <c r="E32" s="846"/>
      <c r="F32" s="713"/>
      <c r="G32" s="652">
        <f>'東津軽郡・むつ市・下北郡・弘前市（中津軽郡）'!U16</f>
        <v>1130</v>
      </c>
      <c r="H32" s="620">
        <f>'東津軽郡・むつ市・下北郡・弘前市（中津軽郡）'!V16</f>
        <v>0</v>
      </c>
      <c r="I32" s="336">
        <f>'東津軽郡・むつ市・下北郡・弘前市（中津軽郡）'!Y11</f>
        <v>50</v>
      </c>
      <c r="J32" s="761">
        <f>'東津軽郡・むつ市・下北郡・弘前市（中津軽郡）'!Z11</f>
        <v>0</v>
      </c>
      <c r="K32" s="653">
        <f>'東津軽郡・むつ市・下北郡・弘前市（中津軽郡）'!U14</f>
        <v>80</v>
      </c>
      <c r="L32" s="404">
        <f>'東津軽郡・むつ市・下北郡・弘前市（中津軽郡）'!V14</f>
        <v>0</v>
      </c>
      <c r="M32" s="336"/>
      <c r="N32" s="888"/>
      <c r="O32" s="654"/>
      <c r="P32" s="655"/>
      <c r="Q32" s="280">
        <f>SUM(G32,I32,K32)</f>
        <v>1260</v>
      </c>
      <c r="R32" s="405">
        <f>SUM(H32,J32,L32)</f>
        <v>0</v>
      </c>
    </row>
    <row r="33" spans="1:18">
      <c r="A33" s="1788"/>
      <c r="B33" s="461" t="s">
        <v>576</v>
      </c>
      <c r="C33" s="765" t="s">
        <v>577</v>
      </c>
      <c r="D33" s="760" t="s">
        <v>865</v>
      </c>
      <c r="E33" s="257"/>
      <c r="F33" s="656"/>
      <c r="G33" s="257">
        <f>'東津軽郡・むつ市・下北郡・弘前市（中津軽郡）'!U17</f>
        <v>1000</v>
      </c>
      <c r="H33" s="627">
        <f>'東津軽郡・むつ市・下北郡・弘前市（中津軽郡）'!V17</f>
        <v>0</v>
      </c>
      <c r="I33" s="230">
        <f>'東津軽郡・むつ市・下北郡・弘前市（中津軽郡）'!Y12</f>
        <v>210</v>
      </c>
      <c r="J33" s="761">
        <f>'東津軽郡・むつ市・下北郡・弘前市（中津軽郡）'!Z12</f>
        <v>0</v>
      </c>
      <c r="K33" s="231"/>
      <c r="L33" s="233"/>
      <c r="M33" s="356"/>
      <c r="N33" s="762"/>
      <c r="O33" s="602"/>
      <c r="P33" s="466"/>
      <c r="Q33" s="280">
        <f>SUM(G33,I33,M33)</f>
        <v>1210</v>
      </c>
      <c r="R33" s="410">
        <f>SUM(H33,J33,N33)</f>
        <v>0</v>
      </c>
    </row>
    <row r="34" spans="1:18">
      <c r="A34" s="1788"/>
      <c r="B34" s="467" t="s">
        <v>934</v>
      </c>
      <c r="C34" s="819" t="s">
        <v>935</v>
      </c>
      <c r="D34" s="760" t="s">
        <v>865</v>
      </c>
      <c r="E34" s="758"/>
      <c r="F34" s="648"/>
      <c r="G34" s="758">
        <f>'東津軽郡・むつ市・下北郡・弘前市（中津軽郡）'!U18</f>
        <v>120</v>
      </c>
      <c r="H34" s="627">
        <f>'東津軽郡・むつ市・下北郡・弘前市（中津軽郡）'!V18</f>
        <v>0</v>
      </c>
      <c r="I34" s="657">
        <f>'東津軽郡・むつ市・下北郡・弘前市（中津軽郡）'!Y13</f>
        <v>60</v>
      </c>
      <c r="J34" s="818">
        <f>'東津軽郡・むつ市・下北郡・弘前市（中津軽郡）'!Z13</f>
        <v>0</v>
      </c>
      <c r="K34" s="261"/>
      <c r="L34" s="759"/>
      <c r="M34" s="356"/>
      <c r="N34" s="889"/>
      <c r="O34" s="606"/>
      <c r="P34" s="607"/>
      <c r="Q34" s="581">
        <f>SUM(G34,I34)</f>
        <v>180</v>
      </c>
      <c r="R34" s="410">
        <f>SUM(H34,J34)</f>
        <v>0</v>
      </c>
    </row>
    <row r="35" spans="1:18">
      <c r="A35" s="1788"/>
      <c r="B35" s="467" t="s">
        <v>572</v>
      </c>
      <c r="C35" s="478" t="s">
        <v>533</v>
      </c>
      <c r="D35" s="479"/>
      <c r="E35" s="631"/>
      <c r="F35" s="647"/>
      <c r="G35" s="631">
        <f>SUM(G32:G34)</f>
        <v>2250</v>
      </c>
      <c r="H35" s="366">
        <f>SUM(H32:H34)</f>
        <v>0</v>
      </c>
      <c r="I35" s="657">
        <f>SUM(I32:I34)</f>
        <v>320</v>
      </c>
      <c r="J35" s="763">
        <f>SUM(J32:J34)</f>
        <v>0</v>
      </c>
      <c r="K35" s="261">
        <f>SUM(K32:K33)</f>
        <v>80</v>
      </c>
      <c r="L35" s="235">
        <f>SUM(L32)</f>
        <v>0</v>
      </c>
      <c r="M35" s="356">
        <f>SUM(M32:M34)</f>
        <v>0</v>
      </c>
      <c r="N35" s="764">
        <f>SUM(N32:N34)</f>
        <v>0</v>
      </c>
      <c r="O35" s="606"/>
      <c r="P35" s="607"/>
      <c r="Q35" s="293">
        <f>SUM(G35,I35,K35)</f>
        <v>2650</v>
      </c>
      <c r="R35" s="236">
        <f>SUM(H35,J35,L35)</f>
        <v>0</v>
      </c>
    </row>
    <row r="36" spans="1:18">
      <c r="A36" s="1789"/>
      <c r="B36" s="658"/>
      <c r="C36" s="659"/>
      <c r="D36" s="381"/>
      <c r="E36" s="758"/>
      <c r="F36" s="648"/>
      <c r="G36" s="354"/>
      <c r="H36" s="352"/>
      <c r="I36" s="353"/>
      <c r="J36" s="352"/>
      <c r="K36" s="354"/>
      <c r="L36" s="352"/>
      <c r="M36" s="660"/>
      <c r="N36" s="889"/>
      <c r="O36" s="661"/>
      <c r="P36" s="484"/>
      <c r="Q36" s="293"/>
      <c r="R36" s="608"/>
    </row>
    <row r="37" spans="1:18" ht="13.5" customHeight="1">
      <c r="A37" s="1790" t="s">
        <v>836</v>
      </c>
      <c r="B37" s="595" t="s">
        <v>564</v>
      </c>
      <c r="C37" s="643" t="s">
        <v>565</v>
      </c>
      <c r="D37" s="597" t="s">
        <v>822</v>
      </c>
      <c r="E37" s="847">
        <f>'東津軽郡・むつ市・下北郡・弘前市（中津軽郡）'!E20</f>
        <v>950</v>
      </c>
      <c r="F37" s="710">
        <f>'東津軽郡・むつ市・下北郡・弘前市（中津軽郡）'!F20</f>
        <v>0</v>
      </c>
      <c r="G37" s="360"/>
      <c r="H37" s="524"/>
      <c r="I37" s="360"/>
      <c r="J37" s="361"/>
      <c r="K37" s="525"/>
      <c r="L37" s="524"/>
      <c r="M37" s="360">
        <f>'東津軽郡・むつ市・下北郡・弘前市（中津軽郡）'!I20</f>
        <v>150</v>
      </c>
      <c r="N37" s="890">
        <f>'東津軽郡・むつ市・下北郡・弘前市（中津軽郡）'!J20</f>
        <v>0</v>
      </c>
      <c r="O37" s="599"/>
      <c r="P37" s="527"/>
      <c r="Q37" s="579">
        <f t="shared" ref="Q37:R39" si="3">SUM(E37,M37)</f>
        <v>1100</v>
      </c>
      <c r="R37" s="213">
        <f t="shared" si="3"/>
        <v>0</v>
      </c>
    </row>
    <row r="38" spans="1:18">
      <c r="A38" s="1791"/>
      <c r="B38" s="564" t="s">
        <v>566</v>
      </c>
      <c r="C38" s="319" t="s">
        <v>567</v>
      </c>
      <c r="D38" s="644"/>
      <c r="E38" s="248">
        <f>'東津軽郡・むつ市・下北郡・弘前市（中津軽郡）'!E21</f>
        <v>400</v>
      </c>
      <c r="F38" s="211">
        <f>'東津軽郡・むつ市・下北郡・弘前市（中津軽郡）'!F21</f>
        <v>0</v>
      </c>
      <c r="G38" s="342"/>
      <c r="H38" s="455"/>
      <c r="I38" s="342"/>
      <c r="J38" s="343"/>
      <c r="K38" s="420"/>
      <c r="L38" s="455"/>
      <c r="M38" s="342"/>
      <c r="N38" s="891"/>
      <c r="O38" s="601"/>
      <c r="P38" s="451"/>
      <c r="Q38" s="280">
        <f t="shared" si="3"/>
        <v>400</v>
      </c>
      <c r="R38" s="346">
        <f t="shared" si="3"/>
        <v>0</v>
      </c>
    </row>
    <row r="39" spans="1:18">
      <c r="A39" s="1791"/>
      <c r="B39" s="564" t="s">
        <v>568</v>
      </c>
      <c r="C39" s="319" t="s">
        <v>569</v>
      </c>
      <c r="D39" s="565" t="s">
        <v>499</v>
      </c>
      <c r="E39" s="843">
        <f>'東津軽郡・むつ市・下北郡・弘前市（中津軽郡）'!E22</f>
        <v>400</v>
      </c>
      <c r="F39" s="211">
        <f>'東津軽郡・むつ市・下北郡・弘前市（中津軽郡）'!F22</f>
        <v>0</v>
      </c>
      <c r="G39" s="342"/>
      <c r="H39" s="455"/>
      <c r="I39" s="342"/>
      <c r="J39" s="343"/>
      <c r="K39" s="420"/>
      <c r="L39" s="455"/>
      <c r="M39" s="342">
        <f>'東津軽郡・むつ市・下北郡・弘前市（中津軽郡）'!I22</f>
        <v>40</v>
      </c>
      <c r="N39" s="886">
        <f>'東津軽郡・むつ市・下北郡・弘前市（中津軽郡）'!J22</f>
        <v>0</v>
      </c>
      <c r="O39" s="601"/>
      <c r="P39" s="451"/>
      <c r="Q39" s="280">
        <f t="shared" si="3"/>
        <v>440</v>
      </c>
      <c r="R39" s="346">
        <f t="shared" si="3"/>
        <v>0</v>
      </c>
    </row>
    <row r="40" spans="1:18">
      <c r="A40" s="1791"/>
      <c r="B40" s="406" t="s">
        <v>570</v>
      </c>
      <c r="C40" s="645" t="s">
        <v>533</v>
      </c>
      <c r="D40" s="499"/>
      <c r="E40" s="257">
        <f>SUM(E37:E39)</f>
        <v>1750</v>
      </c>
      <c r="F40" s="709">
        <f>SUM(F37:F39)</f>
        <v>0</v>
      </c>
      <c r="G40" s="342"/>
      <c r="H40" s="343"/>
      <c r="I40" s="344"/>
      <c r="J40" s="343"/>
      <c r="K40" s="342"/>
      <c r="L40" s="343"/>
      <c r="M40" s="320">
        <f>SUM(M37:M39)</f>
        <v>190</v>
      </c>
      <c r="N40" s="892">
        <f>SUM(N37:N39)</f>
        <v>0</v>
      </c>
      <c r="O40" s="602"/>
      <c r="P40" s="466"/>
      <c r="Q40" s="218">
        <f>SUM(Q37:Q39)</f>
        <v>1940</v>
      </c>
      <c r="R40" s="236">
        <f>SUM(R37:R39)</f>
        <v>0</v>
      </c>
    </row>
    <row r="41" spans="1:18">
      <c r="A41" s="1792"/>
      <c r="B41" s="379"/>
      <c r="C41" s="603"/>
      <c r="D41" s="604"/>
      <c r="E41" s="845"/>
      <c r="F41" s="473"/>
      <c r="G41" s="354"/>
      <c r="H41" s="352"/>
      <c r="I41" s="353"/>
      <c r="J41" s="352"/>
      <c r="K41" s="354"/>
      <c r="L41" s="352"/>
      <c r="M41" s="354"/>
      <c r="N41" s="605"/>
      <c r="O41" s="606"/>
      <c r="P41" s="607"/>
      <c r="Q41" s="309"/>
      <c r="R41" s="646"/>
    </row>
    <row r="42" spans="1:18" s="48" customFormat="1" ht="13.5" customHeight="1">
      <c r="A42" s="1636" t="s">
        <v>538</v>
      </c>
      <c r="B42" s="1637"/>
      <c r="C42" s="1642"/>
      <c r="D42" s="1642"/>
      <c r="E42" s="1642"/>
      <c r="F42" s="1642"/>
      <c r="G42" s="1642"/>
      <c r="H42" s="1642"/>
      <c r="I42" s="1642"/>
      <c r="J42" s="1642"/>
      <c r="K42" s="1642"/>
      <c r="L42" s="1642"/>
      <c r="M42" s="1642"/>
      <c r="N42" s="1642"/>
      <c r="O42" s="1642"/>
      <c r="P42" s="1642"/>
      <c r="Q42" s="1642"/>
      <c r="R42" s="1643"/>
    </row>
    <row r="43" spans="1:18" s="48" customFormat="1" ht="13.5" customHeight="1">
      <c r="A43" s="698"/>
      <c r="B43" s="1638"/>
      <c r="C43" s="1638"/>
      <c r="D43" s="1638"/>
      <c r="E43" s="1638"/>
      <c r="F43" s="1638"/>
      <c r="G43" s="1638"/>
      <c r="H43" s="1638"/>
      <c r="I43" s="1638"/>
      <c r="J43" s="1638"/>
      <c r="K43" s="1638"/>
      <c r="L43" s="1638"/>
      <c r="M43" s="1638"/>
      <c r="N43" s="1638"/>
      <c r="O43" s="1638"/>
      <c r="P43" s="1638"/>
      <c r="Q43" s="1638"/>
      <c r="R43" s="1639"/>
    </row>
    <row r="44" spans="1:18" s="48" customFormat="1" ht="13.5" customHeight="1">
      <c r="A44" s="698"/>
      <c r="B44" s="1638"/>
      <c r="C44" s="1638"/>
      <c r="D44" s="1638"/>
      <c r="E44" s="1638"/>
      <c r="F44" s="1638"/>
      <c r="G44" s="1638"/>
      <c r="H44" s="1638"/>
      <c r="I44" s="1638"/>
      <c r="J44" s="1638"/>
      <c r="K44" s="1638"/>
      <c r="L44" s="1638"/>
      <c r="M44" s="1638"/>
      <c r="N44" s="1638"/>
      <c r="O44" s="1638"/>
      <c r="P44" s="1638"/>
      <c r="Q44" s="1638"/>
      <c r="R44" s="1639"/>
    </row>
    <row r="45" spans="1:18" s="48" customFormat="1" ht="13.5" customHeight="1">
      <c r="A45" s="698"/>
      <c r="B45" s="1638"/>
      <c r="C45" s="1638"/>
      <c r="D45" s="1638"/>
      <c r="E45" s="1638"/>
      <c r="F45" s="1638"/>
      <c r="G45" s="1638"/>
      <c r="H45" s="1638"/>
      <c r="I45" s="1638"/>
      <c r="J45" s="1638"/>
      <c r="K45" s="1638"/>
      <c r="L45" s="1638"/>
      <c r="M45" s="1638"/>
      <c r="N45" s="1638"/>
      <c r="O45" s="1638"/>
      <c r="P45" s="1638"/>
      <c r="Q45" s="1638"/>
      <c r="R45" s="1639"/>
    </row>
    <row r="46" spans="1:18" s="48" customFormat="1" ht="13.5" customHeight="1">
      <c r="A46" s="698"/>
      <c r="B46" s="1638"/>
      <c r="C46" s="1638"/>
      <c r="D46" s="1638"/>
      <c r="E46" s="1638"/>
      <c r="F46" s="1638"/>
      <c r="G46" s="1638"/>
      <c r="H46" s="1638"/>
      <c r="I46" s="1638"/>
      <c r="J46" s="1638"/>
      <c r="K46" s="1638"/>
      <c r="L46" s="1638"/>
      <c r="M46" s="1638"/>
      <c r="N46" s="1638"/>
      <c r="O46" s="1638"/>
      <c r="P46" s="1638"/>
      <c r="Q46" s="1638"/>
      <c r="R46" s="1639"/>
    </row>
    <row r="47" spans="1:18" s="48" customFormat="1" ht="13.5" customHeight="1">
      <c r="A47" s="698"/>
      <c r="B47" s="1638"/>
      <c r="C47" s="1638"/>
      <c r="D47" s="1638"/>
      <c r="E47" s="1638"/>
      <c r="F47" s="1638"/>
      <c r="G47" s="1638"/>
      <c r="H47" s="1638"/>
      <c r="I47" s="1638"/>
      <c r="J47" s="1638"/>
      <c r="K47" s="1638"/>
      <c r="L47" s="1638"/>
      <c r="M47" s="1638"/>
      <c r="N47" s="1638"/>
      <c r="O47" s="1638"/>
      <c r="P47" s="1638"/>
      <c r="Q47" s="1638"/>
      <c r="R47" s="1639"/>
    </row>
    <row r="48" spans="1:18" s="48" customFormat="1" ht="13.5" customHeight="1">
      <c r="A48" s="698"/>
      <c r="B48" s="1638"/>
      <c r="C48" s="1638"/>
      <c r="D48" s="1638"/>
      <c r="E48" s="1638"/>
      <c r="F48" s="1638"/>
      <c r="G48" s="1638"/>
      <c r="H48" s="1638"/>
      <c r="I48" s="1638"/>
      <c r="J48" s="1638"/>
      <c r="K48" s="1638"/>
      <c r="L48" s="1638"/>
      <c r="M48" s="1638"/>
      <c r="N48" s="1638"/>
      <c r="O48" s="1638"/>
      <c r="P48" s="1638"/>
      <c r="Q48" s="1638"/>
      <c r="R48" s="1639"/>
    </row>
    <row r="49" spans="1:18" s="48" customFormat="1" ht="13.5" customHeight="1">
      <c r="A49" s="698"/>
      <c r="B49" s="1638"/>
      <c r="C49" s="1638"/>
      <c r="D49" s="1638"/>
      <c r="E49" s="1638"/>
      <c r="F49" s="1638"/>
      <c r="G49" s="1638"/>
      <c r="H49" s="1638"/>
      <c r="I49" s="1638"/>
      <c r="J49" s="1638"/>
      <c r="K49" s="1638"/>
      <c r="L49" s="1638"/>
      <c r="M49" s="1638"/>
      <c r="N49" s="1638"/>
      <c r="O49" s="1638"/>
      <c r="P49" s="1638"/>
      <c r="Q49" s="1638"/>
      <c r="R49" s="1639"/>
    </row>
    <row r="50" spans="1:18" s="48" customFormat="1" ht="13.5" customHeight="1">
      <c r="A50" s="698"/>
      <c r="B50" s="1638"/>
      <c r="C50" s="1638"/>
      <c r="D50" s="1638"/>
      <c r="E50" s="1638"/>
      <c r="F50" s="1638"/>
      <c r="G50" s="1638"/>
      <c r="H50" s="1638"/>
      <c r="I50" s="1638"/>
      <c r="J50" s="1638"/>
      <c r="K50" s="1638"/>
      <c r="L50" s="1638"/>
      <c r="M50" s="1638"/>
      <c r="N50" s="1638"/>
      <c r="O50" s="1638"/>
      <c r="P50" s="1638"/>
      <c r="Q50" s="1638"/>
      <c r="R50" s="1639"/>
    </row>
    <row r="51" spans="1:18" s="48" customFormat="1" ht="13.5" customHeight="1">
      <c r="A51" s="699"/>
      <c r="B51" s="1638"/>
      <c r="C51" s="1638"/>
      <c r="D51" s="1638"/>
      <c r="E51" s="1638"/>
      <c r="F51" s="1638"/>
      <c r="G51" s="1638"/>
      <c r="H51" s="1638"/>
      <c r="I51" s="1638"/>
      <c r="J51" s="1638"/>
      <c r="K51" s="1638"/>
      <c r="L51" s="1638"/>
      <c r="M51" s="1638"/>
      <c r="N51" s="1638"/>
      <c r="O51" s="1638"/>
      <c r="P51" s="1638"/>
      <c r="Q51" s="1638"/>
      <c r="R51" s="1639"/>
    </row>
    <row r="52" spans="1:18" s="48" customFormat="1" ht="13.5" customHeight="1" thickBot="1">
      <c r="A52" s="700"/>
      <c r="B52" s="1640"/>
      <c r="C52" s="1640"/>
      <c r="D52" s="1640"/>
      <c r="E52" s="1640"/>
      <c r="F52" s="1640"/>
      <c r="G52" s="1640"/>
      <c r="H52" s="1640"/>
      <c r="I52" s="1640"/>
      <c r="J52" s="1640"/>
      <c r="K52" s="1640"/>
      <c r="L52" s="1640"/>
      <c r="M52" s="1640"/>
      <c r="N52" s="1640"/>
      <c r="O52" s="1640"/>
      <c r="P52" s="1640"/>
      <c r="Q52" s="1640"/>
      <c r="R52" s="1641"/>
    </row>
    <row r="53" spans="1:18" s="48" customFormat="1" ht="13.5" customHeight="1">
      <c r="A53" s="326" t="s">
        <v>539</v>
      </c>
      <c r="B53" s="327" t="s">
        <v>927</v>
      </c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1629">
        <f>青森市!A1</f>
        <v>45748</v>
      </c>
      <c r="R53" s="1629"/>
    </row>
    <row r="54" spans="1:18" s="48" customFormat="1" ht="13.5" customHeight="1">
      <c r="A54" s="326"/>
      <c r="B54" s="327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07"/>
      <c r="R54" s="307"/>
    </row>
    <row r="55" spans="1:18" s="48" customFormat="1" ht="13.5" customHeight="1">
      <c r="A55" s="307"/>
      <c r="B55" s="662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</row>
    <row r="56" spans="1:18" s="48" customFormat="1" ht="12">
      <c r="A56" s="307"/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</row>
    <row r="57" spans="1:18" s="48" customFormat="1" ht="12">
      <c r="A57" s="307"/>
      <c r="B57" s="327"/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</row>
    <row r="58" spans="1:18">
      <c r="A58" s="20"/>
      <c r="B58" s="685"/>
      <c r="C58" s="685"/>
      <c r="D58" s="685"/>
      <c r="E58" s="685"/>
      <c r="F58" s="685"/>
      <c r="G58" s="685"/>
      <c r="H58" s="685"/>
      <c r="I58" s="685"/>
      <c r="J58" s="685"/>
      <c r="K58" s="685"/>
      <c r="L58" s="685"/>
      <c r="M58" s="685"/>
      <c r="N58" s="685"/>
      <c r="O58" s="685"/>
      <c r="P58" s="685"/>
      <c r="Q58" s="685"/>
      <c r="R58" s="685"/>
    </row>
    <row r="59" spans="1:18">
      <c r="A59" s="20"/>
      <c r="B59" s="685"/>
      <c r="C59" s="685"/>
      <c r="D59" s="685"/>
      <c r="E59" s="685"/>
      <c r="F59" s="685"/>
      <c r="G59" s="685"/>
      <c r="H59" s="685"/>
      <c r="I59" s="685"/>
      <c r="J59" s="685"/>
      <c r="K59" s="685"/>
      <c r="L59" s="685"/>
      <c r="M59" s="685"/>
      <c r="N59" s="685"/>
      <c r="O59" s="685"/>
      <c r="P59" s="685"/>
      <c r="Q59" s="685"/>
      <c r="R59" s="685"/>
    </row>
    <row r="60" spans="1:18">
      <c r="A60" s="20"/>
      <c r="B60" s="685"/>
      <c r="C60" s="685"/>
      <c r="D60" s="685"/>
      <c r="E60" s="685"/>
      <c r="F60" s="685"/>
      <c r="G60" s="685"/>
      <c r="H60" s="685"/>
      <c r="I60" s="685"/>
      <c r="J60" s="685"/>
      <c r="K60" s="685"/>
      <c r="L60" s="685"/>
      <c r="M60" s="685"/>
      <c r="N60" s="685"/>
      <c r="O60" s="685"/>
      <c r="P60" s="685"/>
      <c r="Q60" s="686"/>
      <c r="R60" s="685"/>
    </row>
    <row r="61" spans="1:18">
      <c r="A61" s="20"/>
      <c r="B61" s="685"/>
      <c r="C61" s="685"/>
      <c r="D61" s="685"/>
      <c r="E61" s="685"/>
      <c r="F61" s="685"/>
      <c r="G61" s="685"/>
      <c r="H61" s="685"/>
      <c r="I61" s="685"/>
      <c r="J61" s="685"/>
      <c r="K61" s="685"/>
      <c r="L61" s="685"/>
      <c r="M61" s="685"/>
      <c r="N61" s="685"/>
      <c r="O61" s="685"/>
      <c r="P61" s="685"/>
      <c r="Q61" s="685"/>
      <c r="R61" s="685"/>
    </row>
    <row r="62" spans="1:18">
      <c r="A62" s="20"/>
      <c r="B62" s="685"/>
      <c r="C62" s="685"/>
      <c r="D62" s="685"/>
      <c r="E62" s="685"/>
      <c r="F62" s="685"/>
      <c r="G62" s="685"/>
      <c r="H62" s="685"/>
      <c r="I62" s="685"/>
      <c r="J62" s="685"/>
      <c r="K62" s="685"/>
      <c r="L62" s="685"/>
      <c r="M62" s="685"/>
      <c r="N62" s="685"/>
      <c r="O62" s="685"/>
      <c r="P62" s="685"/>
      <c r="Q62" s="685"/>
      <c r="R62" s="685"/>
    </row>
    <row r="63" spans="1:18">
      <c r="A63" s="20"/>
      <c r="B63" s="685"/>
      <c r="C63" s="685"/>
      <c r="D63" s="685"/>
      <c r="E63" s="685"/>
      <c r="F63" s="685"/>
      <c r="G63" s="685"/>
      <c r="H63" s="685"/>
      <c r="I63" s="685"/>
      <c r="J63" s="685"/>
      <c r="K63" s="685"/>
      <c r="L63" s="685"/>
      <c r="M63" s="685"/>
      <c r="N63" s="685"/>
      <c r="O63" s="685"/>
      <c r="P63" s="685"/>
      <c r="Q63" s="685"/>
      <c r="R63" s="685"/>
    </row>
    <row r="64" spans="1:18">
      <c r="A64" s="20"/>
      <c r="B64" s="685"/>
      <c r="C64" s="685"/>
      <c r="D64" s="685"/>
      <c r="E64" s="685"/>
      <c r="F64" s="685"/>
      <c r="G64" s="685"/>
      <c r="H64" s="685"/>
      <c r="I64" s="685"/>
      <c r="J64" s="685"/>
      <c r="K64" s="685"/>
      <c r="L64" s="685"/>
      <c r="M64" s="685"/>
      <c r="N64" s="685"/>
      <c r="O64" s="685"/>
      <c r="P64" s="685"/>
      <c r="Q64" s="685"/>
      <c r="R64" s="685"/>
    </row>
  </sheetData>
  <mergeCells count="49">
    <mergeCell ref="O8:R10"/>
    <mergeCell ref="O11:P11"/>
    <mergeCell ref="Q11:R11"/>
    <mergeCell ref="G1:O2"/>
    <mergeCell ref="P2:R2"/>
    <mergeCell ref="A3:A6"/>
    <mergeCell ref="B3:F5"/>
    <mergeCell ref="J3:L4"/>
    <mergeCell ref="M3:N3"/>
    <mergeCell ref="O3:P3"/>
    <mergeCell ref="O4:R6"/>
    <mergeCell ref="J5:N6"/>
    <mergeCell ref="B6:F6"/>
    <mergeCell ref="Q3:R3"/>
    <mergeCell ref="G4:H7"/>
    <mergeCell ref="M4:N4"/>
    <mergeCell ref="C7:D7"/>
    <mergeCell ref="J7:K7"/>
    <mergeCell ref="M7:N7"/>
    <mergeCell ref="A8:D10"/>
    <mergeCell ref="E8:F9"/>
    <mergeCell ref="J8:N9"/>
    <mergeCell ref="G9:H12"/>
    <mergeCell ref="J10:N11"/>
    <mergeCell ref="A12:D12"/>
    <mergeCell ref="E12:F12"/>
    <mergeCell ref="J12:K12"/>
    <mergeCell ref="M12:N12"/>
    <mergeCell ref="Q12:R12"/>
    <mergeCell ref="E13:F13"/>
    <mergeCell ref="G13:H13"/>
    <mergeCell ref="I13:J13"/>
    <mergeCell ref="K13:L13"/>
    <mergeCell ref="M13:N13"/>
    <mergeCell ref="O13:P13"/>
    <mergeCell ref="O12:P12"/>
    <mergeCell ref="A42:B42"/>
    <mergeCell ref="C42:R42"/>
    <mergeCell ref="B43:R52"/>
    <mergeCell ref="Q53:R53"/>
    <mergeCell ref="Q13:R13"/>
    <mergeCell ref="A15:A22"/>
    <mergeCell ref="B31:F31"/>
    <mergeCell ref="G31:H31"/>
    <mergeCell ref="A23:A36"/>
    <mergeCell ref="A37:A41"/>
    <mergeCell ref="I31:J31"/>
    <mergeCell ref="K31:L31"/>
    <mergeCell ref="M31:N31"/>
  </mergeCells>
  <phoneticPr fontId="2"/>
  <conditionalFormatting sqref="A8:D10">
    <cfRule type="cellIs" dxfId="195" priority="49" operator="equal">
      <formula>0</formula>
    </cfRule>
  </conditionalFormatting>
  <conditionalFormatting sqref="C7:D7">
    <cfRule type="cellIs" dxfId="194" priority="48" operator="equal">
      <formula>0</formula>
    </cfRule>
  </conditionalFormatting>
  <conditionalFormatting sqref="F15:F21 F23:F29 F37:F40">
    <cfRule type="expression" dxfId="193" priority="10" stopIfTrue="1">
      <formula>E15&lt;F15</formula>
    </cfRule>
  </conditionalFormatting>
  <conditionalFormatting sqref="F18">
    <cfRule type="cellIs" dxfId="192" priority="2" stopIfTrue="1" operator="between">
      <formula>0</formula>
      <formula>0</formula>
    </cfRule>
  </conditionalFormatting>
  <conditionalFormatting sqref="F21">
    <cfRule type="cellIs" dxfId="191" priority="33" stopIfTrue="1" operator="between">
      <formula>0</formula>
      <formula>0</formula>
    </cfRule>
  </conditionalFormatting>
  <conditionalFormatting sqref="F22 F30 F41">
    <cfRule type="expression" dxfId="190" priority="47">
      <formula>E22&lt;F22</formula>
    </cfRule>
  </conditionalFormatting>
  <conditionalFormatting sqref="F29">
    <cfRule type="cellIs" dxfId="189" priority="32" stopIfTrue="1" operator="between">
      <formula>0</formula>
      <formula>0</formula>
    </cfRule>
  </conditionalFormatting>
  <conditionalFormatting sqref="F40">
    <cfRule type="cellIs" dxfId="188" priority="31" stopIfTrue="1" operator="between">
      <formula>0</formula>
      <formula>0</formula>
    </cfRule>
  </conditionalFormatting>
  <conditionalFormatting sqref="H3 J3 I4 O4:R6 J5 I6 M7 J7:J8 E8 H8 O8:R10 G9 I9 J10 I11 A12:E12 J12 M12">
    <cfRule type="cellIs" dxfId="187" priority="34" operator="equal">
      <formula>0</formula>
    </cfRule>
  </conditionalFormatting>
  <conditionalFormatting sqref="H23:H25 H29 H32:H35 R32:R35">
    <cfRule type="expression" dxfId="186" priority="9" stopIfTrue="1">
      <formula>G23&lt;H23</formula>
    </cfRule>
  </conditionalFormatting>
  <conditionalFormatting sqref="H26:H28 R41">
    <cfRule type="expression" dxfId="185" priority="45">
      <formula>G26&lt;H26</formula>
    </cfRule>
  </conditionalFormatting>
  <conditionalFormatting sqref="H29">
    <cfRule type="cellIs" dxfId="184" priority="30" stopIfTrue="1" operator="between">
      <formula>0</formula>
      <formula>0</formula>
    </cfRule>
  </conditionalFormatting>
  <conditionalFormatting sqref="H35">
    <cfRule type="cellIs" dxfId="183" priority="13" stopIfTrue="1" operator="between">
      <formula>0</formula>
      <formula>0</formula>
    </cfRule>
  </conditionalFormatting>
  <conditionalFormatting sqref="J23:J25 J29">
    <cfRule type="expression" dxfId="182" priority="8" stopIfTrue="1">
      <formula>I23&lt;J23</formula>
    </cfRule>
  </conditionalFormatting>
  <conditionalFormatting sqref="J26:J28">
    <cfRule type="expression" dxfId="181" priority="44">
      <formula>I26&lt;J26</formula>
    </cfRule>
  </conditionalFormatting>
  <conditionalFormatting sqref="J29">
    <cfRule type="cellIs" dxfId="180" priority="27" stopIfTrue="1" operator="between">
      <formula>0</formula>
      <formula>0</formula>
    </cfRule>
  </conditionalFormatting>
  <conditionalFormatting sqref="J32">
    <cfRule type="cellIs" dxfId="179" priority="5" stopIfTrue="1" operator="greaterThan">
      <formula>$I$32</formula>
    </cfRule>
  </conditionalFormatting>
  <conditionalFormatting sqref="J33">
    <cfRule type="cellIs" dxfId="178" priority="4" stopIfTrue="1" operator="greaterThan">
      <formula>$I$33</formula>
    </cfRule>
  </conditionalFormatting>
  <conditionalFormatting sqref="J34">
    <cfRule type="cellIs" dxfId="177" priority="3" stopIfTrue="1" operator="greaterThan">
      <formula>$I$34</formula>
    </cfRule>
  </conditionalFormatting>
  <conditionalFormatting sqref="L23:L25 L29 L32 L35">
    <cfRule type="expression" dxfId="176" priority="7" stopIfTrue="1">
      <formula>K23&lt;L23</formula>
    </cfRule>
  </conditionalFormatting>
  <conditionalFormatting sqref="L26:L28">
    <cfRule type="expression" dxfId="175" priority="43">
      <formula>K26&lt;L26</formula>
    </cfRule>
  </conditionalFormatting>
  <conditionalFormatting sqref="L29">
    <cfRule type="cellIs" dxfId="174" priority="26" stopIfTrue="1" operator="between">
      <formula>0</formula>
      <formula>0</formula>
    </cfRule>
  </conditionalFormatting>
  <conditionalFormatting sqref="L35">
    <cfRule type="cellIs" dxfId="173" priority="12" stopIfTrue="1" operator="between">
      <formula>0</formula>
      <formula>0</formula>
    </cfRule>
  </conditionalFormatting>
  <conditionalFormatting sqref="N21">
    <cfRule type="cellIs" dxfId="172" priority="24" stopIfTrue="1" operator="between">
      <formula>0</formula>
      <formula>0</formula>
    </cfRule>
  </conditionalFormatting>
  <conditionalFormatting sqref="N27:N29">
    <cfRule type="expression" dxfId="171" priority="42">
      <formula>M27&lt;N27</formula>
    </cfRule>
  </conditionalFormatting>
  <conditionalFormatting sqref="N37:N40">
    <cfRule type="expression" dxfId="170" priority="41">
      <formula>M37&lt;N37</formula>
    </cfRule>
  </conditionalFormatting>
  <conditionalFormatting sqref="R15:R21 R23:R29 R37:R40">
    <cfRule type="expression" dxfId="169" priority="6" stopIfTrue="1">
      <formula>Q15&lt;R15</formula>
    </cfRule>
  </conditionalFormatting>
  <conditionalFormatting sqref="R18">
    <cfRule type="cellIs" dxfId="168" priority="1" stopIfTrue="1" operator="between">
      <formula>0</formula>
      <formula>0</formula>
    </cfRule>
  </conditionalFormatting>
  <conditionalFormatting sqref="R21">
    <cfRule type="cellIs" dxfId="167" priority="23" stopIfTrue="1" operator="between">
      <formula>0</formula>
      <formula>0</formula>
    </cfRule>
  </conditionalFormatting>
  <conditionalFormatting sqref="R22 N29 N40 R41">
    <cfRule type="cellIs" dxfId="166" priority="35" operator="equal">
      <formula>0</formula>
    </cfRule>
  </conditionalFormatting>
  <conditionalFormatting sqref="R22">
    <cfRule type="expression" dxfId="165" priority="36">
      <formula>Q22&lt;R22</formula>
    </cfRule>
  </conditionalFormatting>
  <conditionalFormatting sqref="R29">
    <cfRule type="cellIs" dxfId="164" priority="21" stopIfTrue="1" operator="between">
      <formula>0</formula>
      <formula>0</formula>
    </cfRule>
  </conditionalFormatting>
  <conditionalFormatting sqref="R30:R31">
    <cfRule type="expression" dxfId="163" priority="16">
      <formula>Q30&lt;R30</formula>
    </cfRule>
  </conditionalFormatting>
  <conditionalFormatting sqref="R31">
    <cfRule type="cellIs" dxfId="162" priority="17" operator="equal">
      <formula>0</formula>
    </cfRule>
  </conditionalFormatting>
  <conditionalFormatting sqref="R35">
    <cfRule type="cellIs" dxfId="161" priority="11" stopIfTrue="1" operator="between">
      <formula>0</formula>
      <formula>0</formula>
    </cfRule>
  </conditionalFormatting>
  <conditionalFormatting sqref="R36">
    <cfRule type="expression" dxfId="160" priority="15">
      <formula>Q36&lt;R36</formula>
    </cfRule>
    <cfRule type="cellIs" dxfId="159" priority="14" operator="equal">
      <formula>0</formula>
    </cfRule>
  </conditionalFormatting>
  <conditionalFormatting sqref="R40">
    <cfRule type="cellIs" dxfId="158" priority="20" stopIfTrue="1" operator="between">
      <formula>0</formula>
      <formula>0</formula>
    </cfRule>
  </conditionalFormatting>
  <dataValidations count="2">
    <dataValidation imeMode="on" allowBlank="1" showInputMessage="1" showErrorMessage="1" sqref="O11 Q11 E8 O8:R10 I4 I6 J5 J12 O4:R6 H8 J3 M7 I9 J10 A12:E12 I11 H3 J7:J8 M12 G9:H12 B3:F5" xr:uid="{7BFFF8CA-542A-4393-AA4E-DF1887270303}"/>
    <dataValidation imeMode="halfAlpha" operator="greaterThanOrEqual" allowBlank="1" showInputMessage="1" showErrorMessage="1" error="数値以外入力不可！" sqref="E32:R41 E15:R30" xr:uid="{512AC6BB-7ADE-492C-B245-9D0D08AEA017}"/>
  </dataValidations>
  <pageMargins left="0.7" right="0.7" top="0.75" bottom="0.75" header="0.3" footer="0.3"/>
  <pageSetup paperSize="9" scale="86" orientation="portrait" r:id="rId1"/>
  <ignoredErrors>
    <ignoredError sqref="B19:B21 B23:B29 B37:B40 B15" numberStoredAsText="1"/>
    <ignoredError sqref="O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3097-098D-453F-9AA4-4CEA2EF39C48}">
  <sheetPr>
    <tabColor rgb="FFFF99CC"/>
    <pageSetUpPr fitToPage="1"/>
  </sheetPr>
  <dimension ref="A1:R75"/>
  <sheetViews>
    <sheetView showGridLines="0" showZeros="0" zoomScaleNormal="100" workbookViewId="0">
      <selection sqref="A1:M1"/>
    </sheetView>
  </sheetViews>
  <sheetFormatPr defaultRowHeight="13.5"/>
  <cols>
    <col min="1" max="1" width="3.5" style="47" customWidth="1"/>
    <col min="2" max="2" width="5.625" style="47" customWidth="1"/>
    <col min="3" max="3" width="10" style="47" customWidth="1"/>
    <col min="4" max="4" width="2.75" style="47" customWidth="1"/>
    <col min="5" max="6" width="6.25" style="47" customWidth="1"/>
    <col min="7" max="7" width="5.625" style="47" customWidth="1"/>
    <col min="8" max="8" width="5.75" style="47" customWidth="1"/>
    <col min="9" max="9" width="5.625" style="47" customWidth="1"/>
    <col min="10" max="10" width="5.875" style="47" customWidth="1"/>
    <col min="11" max="11" width="5.375" style="47" customWidth="1"/>
    <col min="12" max="12" width="5.875" style="47" customWidth="1"/>
    <col min="13" max="13" width="5.375" style="47" customWidth="1"/>
    <col min="14" max="14" width="5.125" style="47" customWidth="1"/>
    <col min="15" max="15" width="5.375" style="47" customWidth="1"/>
    <col min="16" max="16" width="5.875" style="47" customWidth="1"/>
    <col min="17" max="18" width="6.375" style="47" customWidth="1"/>
    <col min="19" max="16384" width="9" style="47"/>
  </cols>
  <sheetData>
    <row r="1" spans="1:18">
      <c r="A1" s="194" t="s">
        <v>458</v>
      </c>
      <c r="B1" s="20"/>
      <c r="C1" s="20"/>
      <c r="D1" s="20"/>
      <c r="E1" s="20"/>
      <c r="F1" s="20"/>
      <c r="G1" s="1732" t="s">
        <v>459</v>
      </c>
      <c r="H1" s="1732"/>
      <c r="I1" s="1732"/>
      <c r="J1" s="1732"/>
      <c r="K1" s="1732"/>
      <c r="L1" s="1732"/>
      <c r="M1" s="1732"/>
      <c r="N1" s="1732"/>
      <c r="O1" s="1732"/>
      <c r="P1" s="20"/>
      <c r="Q1" s="20"/>
      <c r="R1" s="20"/>
    </row>
    <row r="2" spans="1:18" ht="13.5" customHeight="1" thickBot="1">
      <c r="A2" s="194" t="s">
        <v>460</v>
      </c>
      <c r="B2" s="20"/>
      <c r="C2" s="20"/>
      <c r="D2" s="20"/>
      <c r="E2" s="20"/>
      <c r="F2" s="20"/>
      <c r="G2" s="1733"/>
      <c r="H2" s="1733"/>
      <c r="I2" s="1733"/>
      <c r="J2" s="1733"/>
      <c r="K2" s="1733"/>
      <c r="L2" s="1733"/>
      <c r="M2" s="1733"/>
      <c r="N2" s="1733"/>
      <c r="O2" s="1733"/>
      <c r="P2" s="1801" t="s">
        <v>578</v>
      </c>
      <c r="Q2" s="1801"/>
      <c r="R2" s="1801"/>
    </row>
    <row r="3" spans="1:18" ht="13.5" customHeight="1">
      <c r="A3" s="1735" t="s">
        <v>50</v>
      </c>
      <c r="B3" s="1738">
        <f>青森市!V2</f>
        <v>0</v>
      </c>
      <c r="C3" s="1739"/>
      <c r="D3" s="1739"/>
      <c r="E3" s="1739"/>
      <c r="F3" s="1740"/>
      <c r="G3" s="663" t="s">
        <v>462</v>
      </c>
      <c r="H3" s="664"/>
      <c r="I3" s="665" t="s">
        <v>463</v>
      </c>
      <c r="J3" s="1744">
        <f>青森市!C2</f>
        <v>0</v>
      </c>
      <c r="K3" s="1744"/>
      <c r="L3" s="1744"/>
      <c r="M3" s="1746" t="s">
        <v>464</v>
      </c>
      <c r="N3" s="1747"/>
      <c r="O3" s="1748" t="s">
        <v>465</v>
      </c>
      <c r="P3" s="1749"/>
      <c r="Q3" s="1750" t="s">
        <v>466</v>
      </c>
      <c r="R3" s="1751"/>
    </row>
    <row r="4" spans="1:18" ht="13.5" customHeight="1">
      <c r="A4" s="1736"/>
      <c r="B4" s="1741"/>
      <c r="C4" s="1742"/>
      <c r="D4" s="1742"/>
      <c r="E4" s="1742"/>
      <c r="F4" s="1743"/>
      <c r="G4" s="1752">
        <f>青森市!P2</f>
        <v>0</v>
      </c>
      <c r="H4" s="1753"/>
      <c r="I4" s="666"/>
      <c r="J4" s="1745"/>
      <c r="K4" s="1745"/>
      <c r="L4" s="1745"/>
      <c r="M4" s="1756" t="s">
        <v>466</v>
      </c>
      <c r="N4" s="1757"/>
      <c r="O4" s="1758">
        <f>青森市!I2</f>
        <v>0</v>
      </c>
      <c r="P4" s="1759"/>
      <c r="Q4" s="1759"/>
      <c r="R4" s="1760"/>
    </row>
    <row r="5" spans="1:18" ht="13.5" customHeight="1">
      <c r="A5" s="1736"/>
      <c r="B5" s="1741"/>
      <c r="C5" s="1742"/>
      <c r="D5" s="1742"/>
      <c r="E5" s="1742"/>
      <c r="F5" s="1743"/>
      <c r="G5" s="1752"/>
      <c r="H5" s="1753"/>
      <c r="I5" s="667" t="s">
        <v>467</v>
      </c>
      <c r="J5" s="1799"/>
      <c r="K5" s="1799"/>
      <c r="L5" s="1799"/>
      <c r="M5" s="1799"/>
      <c r="N5" s="1800"/>
      <c r="O5" s="1758"/>
      <c r="P5" s="1759"/>
      <c r="Q5" s="1759"/>
      <c r="R5" s="1760"/>
    </row>
    <row r="6" spans="1:18" ht="13.5" customHeight="1">
      <c r="A6" s="1737"/>
      <c r="B6" s="1766"/>
      <c r="C6" s="1767"/>
      <c r="D6" s="1767"/>
      <c r="E6" s="1767"/>
      <c r="F6" s="1767"/>
      <c r="G6" s="1752"/>
      <c r="H6" s="1753"/>
      <c r="I6" s="684"/>
      <c r="J6" s="1799"/>
      <c r="K6" s="1799"/>
      <c r="L6" s="1799"/>
      <c r="M6" s="1799"/>
      <c r="N6" s="1800"/>
      <c r="O6" s="1761"/>
      <c r="P6" s="1762"/>
      <c r="Q6" s="1762"/>
      <c r="R6" s="1763"/>
    </row>
    <row r="7" spans="1:18" ht="13.5" customHeight="1">
      <c r="A7" s="669" t="s">
        <v>468</v>
      </c>
      <c r="B7" s="670"/>
      <c r="C7" s="1768">
        <f>SUM(青森市.:八戸市・三戸郡!A8:D10)</f>
        <v>0</v>
      </c>
      <c r="D7" s="1769"/>
      <c r="E7" s="671" t="s">
        <v>469</v>
      </c>
      <c r="F7" s="671"/>
      <c r="G7" s="1754"/>
      <c r="H7" s="1755"/>
      <c r="I7" s="672" t="s">
        <v>470</v>
      </c>
      <c r="J7" s="1727"/>
      <c r="K7" s="1727"/>
      <c r="L7" s="673" t="s">
        <v>471</v>
      </c>
      <c r="M7" s="1727"/>
      <c r="N7" s="1728"/>
      <c r="O7" s="671" t="s">
        <v>472</v>
      </c>
      <c r="P7" s="671"/>
      <c r="Q7" s="671"/>
      <c r="R7" s="674"/>
    </row>
    <row r="8" spans="1:18" ht="13.5" customHeight="1">
      <c r="A8" s="1696">
        <f>SUM(R26,R33,R57)</f>
        <v>0</v>
      </c>
      <c r="B8" s="1697"/>
      <c r="C8" s="1697"/>
      <c r="D8" s="1698"/>
      <c r="E8" s="1702">
        <v>0</v>
      </c>
      <c r="F8" s="1703"/>
      <c r="G8" s="675" t="s">
        <v>473</v>
      </c>
      <c r="H8" s="676"/>
      <c r="I8" s="677" t="s">
        <v>474</v>
      </c>
      <c r="J8" s="1704">
        <f>青森市!M2</f>
        <v>0</v>
      </c>
      <c r="K8" s="1704"/>
      <c r="L8" s="1704"/>
      <c r="M8" s="1704"/>
      <c r="N8" s="1705"/>
      <c r="O8" s="1708"/>
      <c r="P8" s="1709"/>
      <c r="Q8" s="1709"/>
      <c r="R8" s="1710"/>
    </row>
    <row r="9" spans="1:18" ht="13.5" customHeight="1">
      <c r="A9" s="1696"/>
      <c r="B9" s="1697"/>
      <c r="C9" s="1697"/>
      <c r="D9" s="1698"/>
      <c r="E9" s="1702"/>
      <c r="F9" s="1703"/>
      <c r="G9" s="1795"/>
      <c r="H9" s="1796"/>
      <c r="I9" s="678"/>
      <c r="J9" s="1706"/>
      <c r="K9" s="1706"/>
      <c r="L9" s="1706"/>
      <c r="M9" s="1706"/>
      <c r="N9" s="1707"/>
      <c r="O9" s="1708"/>
      <c r="P9" s="1709"/>
      <c r="Q9" s="1709"/>
      <c r="R9" s="1710"/>
    </row>
    <row r="10" spans="1:18" ht="13.5" customHeight="1">
      <c r="A10" s="1699"/>
      <c r="B10" s="1700"/>
      <c r="C10" s="1700"/>
      <c r="D10" s="1701"/>
      <c r="E10" s="706" t="s">
        <v>475</v>
      </c>
      <c r="F10" s="679" t="s">
        <v>476</v>
      </c>
      <c r="G10" s="1795"/>
      <c r="H10" s="1796"/>
      <c r="I10" s="680" t="s">
        <v>467</v>
      </c>
      <c r="J10" s="1718"/>
      <c r="K10" s="1718"/>
      <c r="L10" s="1718"/>
      <c r="M10" s="1718"/>
      <c r="N10" s="1719"/>
      <c r="O10" s="1711"/>
      <c r="P10" s="1712"/>
      <c r="Q10" s="1712"/>
      <c r="R10" s="1713"/>
    </row>
    <row r="11" spans="1:18" ht="13.5" customHeight="1">
      <c r="A11" s="681" t="s">
        <v>477</v>
      </c>
      <c r="B11" s="671"/>
      <c r="C11" s="670"/>
      <c r="D11" s="682"/>
      <c r="E11" s="671" t="s">
        <v>478</v>
      </c>
      <c r="F11" s="671"/>
      <c r="G11" s="1795"/>
      <c r="H11" s="1796"/>
      <c r="I11" s="683"/>
      <c r="J11" s="1718"/>
      <c r="K11" s="1718"/>
      <c r="L11" s="1718"/>
      <c r="M11" s="1718"/>
      <c r="N11" s="1719"/>
      <c r="O11" s="1720" t="s">
        <v>479</v>
      </c>
      <c r="P11" s="1721"/>
      <c r="Q11" s="1720" t="s">
        <v>480</v>
      </c>
      <c r="R11" s="1722"/>
    </row>
    <row r="12" spans="1:18">
      <c r="A12" s="1723"/>
      <c r="B12" s="1724"/>
      <c r="C12" s="1724"/>
      <c r="D12" s="1725"/>
      <c r="E12" s="1726"/>
      <c r="F12" s="1725"/>
      <c r="G12" s="1797"/>
      <c r="H12" s="1798"/>
      <c r="I12" s="672" t="s">
        <v>470</v>
      </c>
      <c r="J12" s="1727"/>
      <c r="K12" s="1727"/>
      <c r="L12" s="673" t="s">
        <v>471</v>
      </c>
      <c r="M12" s="1727"/>
      <c r="N12" s="1728"/>
      <c r="O12" s="1729" t="s">
        <v>481</v>
      </c>
      <c r="P12" s="1729"/>
      <c r="Q12" s="1730" t="s">
        <v>482</v>
      </c>
      <c r="R12" s="1731"/>
    </row>
    <row r="13" spans="1:18" ht="13.5" customHeight="1">
      <c r="A13" s="195"/>
      <c r="B13" s="196"/>
      <c r="C13" s="196"/>
      <c r="D13" s="196"/>
      <c r="E13" s="1668" t="s">
        <v>483</v>
      </c>
      <c r="F13" s="1669"/>
      <c r="G13" s="1670" t="s">
        <v>484</v>
      </c>
      <c r="H13" s="1671"/>
      <c r="I13" s="1672" t="s">
        <v>485</v>
      </c>
      <c r="J13" s="1672"/>
      <c r="K13" s="1670" t="s">
        <v>486</v>
      </c>
      <c r="L13" s="1671"/>
      <c r="M13" s="573" t="s">
        <v>929</v>
      </c>
      <c r="N13" s="574"/>
      <c r="O13" s="575"/>
      <c r="P13" s="576"/>
      <c r="Q13" s="1677" t="s">
        <v>489</v>
      </c>
      <c r="R13" s="1678"/>
    </row>
    <row r="14" spans="1:18" ht="13.5" customHeight="1">
      <c r="A14" s="331"/>
      <c r="B14" s="199" t="s">
        <v>51</v>
      </c>
      <c r="C14" s="200" t="s">
        <v>52</v>
      </c>
      <c r="D14" s="201"/>
      <c r="E14" s="202" t="s">
        <v>490</v>
      </c>
      <c r="F14" s="522" t="s">
        <v>491</v>
      </c>
      <c r="G14" s="332" t="s">
        <v>136</v>
      </c>
      <c r="H14" s="333" t="s">
        <v>492</v>
      </c>
      <c r="I14" s="198" t="s">
        <v>136</v>
      </c>
      <c r="J14" s="334" t="s">
        <v>492</v>
      </c>
      <c r="K14" s="197" t="s">
        <v>136</v>
      </c>
      <c r="L14" s="333" t="s">
        <v>492</v>
      </c>
      <c r="M14" s="205" t="s">
        <v>136</v>
      </c>
      <c r="N14" s="203" t="s">
        <v>492</v>
      </c>
      <c r="O14" s="205"/>
      <c r="P14" s="522"/>
      <c r="Q14" s="206" t="s">
        <v>493</v>
      </c>
      <c r="R14" s="207" t="s">
        <v>419</v>
      </c>
    </row>
    <row r="15" spans="1:18" ht="13.5" customHeight="1">
      <c r="A15" s="1679" t="s">
        <v>109</v>
      </c>
      <c r="B15" s="238" t="s">
        <v>579</v>
      </c>
      <c r="C15" s="577" t="s">
        <v>580</v>
      </c>
      <c r="D15" s="210"/>
      <c r="E15" s="841">
        <f>'東津軽郡・むつ市・下北郡・弘前市（中津軽郡）'!E24</f>
        <v>4200</v>
      </c>
      <c r="F15" s="211">
        <f>'東津軽郡・むつ市・下北郡・弘前市（中津軽郡）'!F24</f>
        <v>0</v>
      </c>
      <c r="G15" s="812">
        <f>'東津軽郡・むつ市・下北郡・弘前市（中津軽郡）'!M24</f>
        <v>290</v>
      </c>
      <c r="H15" s="809">
        <f>'東津軽郡・むつ市・下北郡・弘前市（中津軽郡）'!N24</f>
        <v>0</v>
      </c>
      <c r="I15" s="814">
        <f>'東津軽郡・むつ市・下北郡・弘前市（中津軽郡）'!Q24</f>
        <v>50</v>
      </c>
      <c r="J15" s="809">
        <f>'東津軽郡・むつ市・下北郡・弘前市（中津軽郡）'!R24</f>
        <v>0</v>
      </c>
      <c r="K15" s="812">
        <f>'東津軽郡・むつ市・下北郡・弘前市（中津軽郡）'!U24</f>
        <v>120</v>
      </c>
      <c r="L15" s="809">
        <f>'東津軽郡・むつ市・下北郡・弘前市（中津軽郡）'!V24</f>
        <v>0</v>
      </c>
      <c r="M15" s="812">
        <f>'東津軽郡・むつ市・下北郡・弘前市（中津軽郡）'!I24</f>
        <v>30</v>
      </c>
      <c r="N15" s="809">
        <f>'東津軽郡・むつ市・下北郡・弘前市（中津軽郡）'!J24</f>
        <v>0</v>
      </c>
      <c r="O15" s="578"/>
      <c r="P15" s="438"/>
      <c r="Q15" s="579">
        <f>SUM(E15,G15,I15,K15,M15)</f>
        <v>4690</v>
      </c>
      <c r="R15" s="213">
        <f>SUM(F15,H15,J15,L15,N15)</f>
        <v>0</v>
      </c>
    </row>
    <row r="16" spans="1:18">
      <c r="A16" s="1680"/>
      <c r="B16" s="556" t="s">
        <v>581</v>
      </c>
      <c r="C16" s="498" t="s">
        <v>582</v>
      </c>
      <c r="D16" s="210"/>
      <c r="E16" s="841">
        <f>'東津軽郡・むつ市・下北郡・弘前市（中津軽郡）'!E25</f>
        <v>1000</v>
      </c>
      <c r="F16" s="707">
        <f>'東津軽郡・むつ市・下北郡・弘前市（中津軽郡）'!F25</f>
        <v>0</v>
      </c>
      <c r="G16" s="1813"/>
      <c r="H16" s="1814"/>
      <c r="I16" s="1814"/>
      <c r="J16" s="1814"/>
      <c r="K16" s="1814"/>
      <c r="L16" s="1815"/>
      <c r="M16" s="817">
        <f>'東津軽郡・むつ市・下北郡・弘前市（中津軽郡）'!I25</f>
        <v>50</v>
      </c>
      <c r="N16" s="582">
        <f>'東津軽郡・むつ市・下北郡・弘前市（中津軽郡）'!J25</f>
        <v>0</v>
      </c>
      <c r="O16" s="580"/>
      <c r="P16" s="442"/>
      <c r="Q16" s="581">
        <f>SUM(E16,G16,I16,K16,M16)</f>
        <v>1050</v>
      </c>
      <c r="R16" s="346">
        <f>F16+N16</f>
        <v>0</v>
      </c>
    </row>
    <row r="17" spans="1:18">
      <c r="A17" s="1680"/>
      <c r="B17" s="226" t="s">
        <v>583</v>
      </c>
      <c r="C17" s="444" t="s">
        <v>584</v>
      </c>
      <c r="D17" s="499" t="s">
        <v>499</v>
      </c>
      <c r="E17" s="842">
        <f>SUM(E15:E16)</f>
        <v>5200</v>
      </c>
      <c r="F17" s="709">
        <f>SUM(F15:F16)</f>
        <v>0</v>
      </c>
      <c r="G17" s="813"/>
      <c r="H17" s="816"/>
      <c r="I17" s="815"/>
      <c r="J17" s="811"/>
      <c r="K17" s="813"/>
      <c r="L17" s="810"/>
      <c r="M17" s="813"/>
      <c r="N17" s="811"/>
      <c r="O17" s="580"/>
      <c r="P17" s="442"/>
      <c r="Q17" s="581">
        <f>SUM(Q15:Q16)</f>
        <v>5740</v>
      </c>
      <c r="R17" s="236">
        <f>SUM(R15:R16)</f>
        <v>0</v>
      </c>
    </row>
    <row r="18" spans="1:18">
      <c r="A18" s="1680"/>
      <c r="B18" s="226" t="s">
        <v>585</v>
      </c>
      <c r="C18" s="444" t="s">
        <v>586</v>
      </c>
      <c r="D18" s="499" t="s">
        <v>499</v>
      </c>
      <c r="E18" s="842">
        <f>'東津軽郡・むつ市・下北郡・弘前市（中津軽郡）'!E32</f>
        <v>4100</v>
      </c>
      <c r="F18" s="211">
        <f>'東津軽郡・むつ市・下北郡・弘前市（中津軽郡）'!F32</f>
        <v>0</v>
      </c>
      <c r="G18" s="342">
        <f>'東津軽郡・むつ市・下北郡・弘前市（中津軽郡）'!M26</f>
        <v>670</v>
      </c>
      <c r="H18" s="211">
        <f>'東津軽郡・むつ市・下北郡・弘前市（中津軽郡）'!N26</f>
        <v>0</v>
      </c>
      <c r="I18" s="344">
        <f>'東津軽郡・むつ市・下北郡・弘前市（中津軽郡）'!Q26</f>
        <v>130</v>
      </c>
      <c r="J18" s="211">
        <f>'東津軽郡・むつ市・下北郡・弘前市（中津軽郡）'!R26</f>
        <v>0</v>
      </c>
      <c r="K18" s="437">
        <f>'東津軽郡・むつ市・下北郡・弘前市（中津軽郡）'!U25</f>
        <v>80</v>
      </c>
      <c r="L18" s="582">
        <f>'東津軽郡・むつ市・下北郡・弘前市（中津軽郡）'!V25</f>
        <v>0</v>
      </c>
      <c r="M18" s="342">
        <f>'東津軽郡・むつ市・下北郡・弘前市（中津軽郡）'!I32</f>
        <v>60</v>
      </c>
      <c r="N18" s="211">
        <f>'東津軽郡・むつ市・下北郡・弘前市（中津軽郡）'!J32</f>
        <v>0</v>
      </c>
      <c r="O18" s="580"/>
      <c r="P18" s="442"/>
      <c r="Q18" s="581">
        <f t="shared" ref="Q18:R22" si="0">SUM(E18,G18,I18,K18,M18)</f>
        <v>5040</v>
      </c>
      <c r="R18" s="346">
        <f t="shared" si="0"/>
        <v>0</v>
      </c>
    </row>
    <row r="19" spans="1:18" ht="13.5" customHeight="1">
      <c r="A19" s="1680"/>
      <c r="B19" s="226" t="s">
        <v>587</v>
      </c>
      <c r="C19" s="444" t="s">
        <v>588</v>
      </c>
      <c r="D19" s="499" t="s">
        <v>499</v>
      </c>
      <c r="E19" s="842">
        <f>'東津軽郡・むつ市・下北郡・弘前市（中津軽郡）'!E33</f>
        <v>2700</v>
      </c>
      <c r="F19" s="211">
        <f>'東津軽郡・むつ市・下北郡・弘前市（中津軽郡）'!F33</f>
        <v>0</v>
      </c>
      <c r="G19" s="342">
        <f>'東津軽郡・むつ市・下北郡・弘前市（中津軽郡）'!M27</f>
        <v>100</v>
      </c>
      <c r="H19" s="211">
        <f>'東津軽郡・むつ市・下北郡・弘前市（中津軽郡）'!N27</f>
        <v>0</v>
      </c>
      <c r="I19" s="344">
        <f>'東津軽郡・むつ市・下北郡・弘前市（中津軽郡）'!Q27</f>
        <v>20</v>
      </c>
      <c r="J19" s="211">
        <f>'東津軽郡・むつ市・下北郡・弘前市（中津軽郡）'!R27</f>
        <v>0</v>
      </c>
      <c r="K19" s="437"/>
      <c r="L19" s="582"/>
      <c r="M19" s="420">
        <f>'東津軽郡・むつ市・下北郡・弘前市（中津軽郡）'!I33</f>
        <v>10</v>
      </c>
      <c r="N19" s="211">
        <f>'東津軽郡・むつ市・下北郡・弘前市（中津軽郡）'!J33</f>
        <v>0</v>
      </c>
      <c r="O19" s="580"/>
      <c r="P19" s="442"/>
      <c r="Q19" s="581">
        <f t="shared" si="0"/>
        <v>2830</v>
      </c>
      <c r="R19" s="346">
        <f t="shared" si="0"/>
        <v>0</v>
      </c>
    </row>
    <row r="20" spans="1:18" ht="13.5" customHeight="1">
      <c r="A20" s="1680"/>
      <c r="B20" s="226" t="s">
        <v>589</v>
      </c>
      <c r="C20" s="444" t="s">
        <v>590</v>
      </c>
      <c r="D20" s="499" t="s">
        <v>499</v>
      </c>
      <c r="E20" s="223">
        <f>'東津軽郡・むつ市・下北郡・弘前市（中津軽郡）'!E34</f>
        <v>3500</v>
      </c>
      <c r="F20" s="211">
        <f>'東津軽郡・むつ市・下北郡・弘前市（中津軽郡）'!F34</f>
        <v>0</v>
      </c>
      <c r="G20" s="342">
        <f>'東津軽郡・むつ市・下北郡・弘前市（中津軽郡）'!M28</f>
        <v>330</v>
      </c>
      <c r="H20" s="211">
        <f>'東津軽郡・むつ市・下北郡・弘前市（中津軽郡）'!N28</f>
        <v>0</v>
      </c>
      <c r="I20" s="344">
        <f>'東津軽郡・むつ市・下北郡・弘前市（中津軽郡）'!Q28</f>
        <v>80</v>
      </c>
      <c r="J20" s="211">
        <f>'東津軽郡・むつ市・下北郡・弘前市（中津軽郡）'!R28</f>
        <v>0</v>
      </c>
      <c r="K20" s="437">
        <f>'東津軽郡・むつ市・下北郡・弘前市（中津軽郡）'!U26</f>
        <v>10</v>
      </c>
      <c r="L20" s="582">
        <f>'東津軽郡・むつ市・下北郡・弘前市（中津軽郡）'!V26</f>
        <v>0</v>
      </c>
      <c r="M20" s="420">
        <f>'東津軽郡・むつ市・下北郡・弘前市（中津軽郡）'!I34</f>
        <v>30</v>
      </c>
      <c r="N20" s="211">
        <f>'東津軽郡・むつ市・下北郡・弘前市（中津軽郡）'!J34</f>
        <v>0</v>
      </c>
      <c r="O20" s="580"/>
      <c r="P20" s="442"/>
      <c r="Q20" s="581">
        <f t="shared" si="0"/>
        <v>3950</v>
      </c>
      <c r="R20" s="346">
        <f t="shared" si="0"/>
        <v>0</v>
      </c>
    </row>
    <row r="21" spans="1:18">
      <c r="A21" s="1680"/>
      <c r="B21" s="226" t="s">
        <v>591</v>
      </c>
      <c r="C21" s="444" t="s">
        <v>592</v>
      </c>
      <c r="D21" s="499" t="s">
        <v>499</v>
      </c>
      <c r="E21" s="223">
        <f>'東津軽郡・むつ市・下北郡・弘前市（中津軽郡）'!E35</f>
        <v>1400</v>
      </c>
      <c r="F21" s="211">
        <f>'東津軽郡・むつ市・下北郡・弘前市（中津軽郡）'!F35</f>
        <v>0</v>
      </c>
      <c r="G21" s="342">
        <f>'東津軽郡・むつ市・下北郡・弘前市（中津軽郡）'!M29</f>
        <v>50</v>
      </c>
      <c r="H21" s="211">
        <f>'東津軽郡・むつ市・下北郡・弘前市（中津軽郡）'!N29</f>
        <v>0</v>
      </c>
      <c r="I21" s="344">
        <f>'東津軽郡・むつ市・下北郡・弘前市（中津軽郡）'!Q29</f>
        <v>30</v>
      </c>
      <c r="J21" s="211">
        <f>'東津軽郡・むつ市・下北郡・弘前市（中津軽郡）'!R29</f>
        <v>0</v>
      </c>
      <c r="K21" s="437"/>
      <c r="L21" s="343"/>
      <c r="M21" s="420">
        <f>'東津軽郡・むつ市・下北郡・弘前市（中津軽郡）'!I35</f>
        <v>20</v>
      </c>
      <c r="N21" s="211">
        <f>'東津軽郡・むつ市・下北郡・弘前市（中津軽郡）'!J35</f>
        <v>0</v>
      </c>
      <c r="O21" s="580"/>
      <c r="P21" s="451"/>
      <c r="Q21" s="581">
        <f t="shared" si="0"/>
        <v>1500</v>
      </c>
      <c r="R21" s="346">
        <f t="shared" si="0"/>
        <v>0</v>
      </c>
    </row>
    <row r="22" spans="1:18" ht="13.5" customHeight="1">
      <c r="A22" s="1680"/>
      <c r="B22" s="238" t="s">
        <v>593</v>
      </c>
      <c r="C22" s="508" t="s">
        <v>594</v>
      </c>
      <c r="D22" s="499" t="s">
        <v>499</v>
      </c>
      <c r="E22" s="240">
        <f>'東津軽郡・むつ市・下北郡・弘前市（中津軽郡）'!E27</f>
        <v>3350</v>
      </c>
      <c r="F22" s="211">
        <f>'東津軽郡・むつ市・下北郡・弘前市（中津軽郡）'!F27</f>
        <v>0</v>
      </c>
      <c r="G22" s="1649">
        <f>'東津軽郡・むつ市・下北郡・弘前市（中津軽郡）'!M25</f>
        <v>860</v>
      </c>
      <c r="H22" s="1810">
        <f>'東津軽郡・むつ市・下北郡・弘前市（中津軽郡）'!N25</f>
        <v>0</v>
      </c>
      <c r="I22" s="1695">
        <f>'東津軽郡・むつ市・下北郡・弘前市（中津軽郡）'!Q25</f>
        <v>200</v>
      </c>
      <c r="J22" s="1810">
        <f>'東津軽郡・むつ市・下北郡・弘前市（中津軽郡）'!R25</f>
        <v>0</v>
      </c>
      <c r="K22" s="1649">
        <f>'東津軽郡・むつ市・下北郡・弘前市（中津軽郡）'!U27</f>
        <v>280</v>
      </c>
      <c r="L22" s="1646">
        <f>'東津軽郡・むつ市・下北郡・弘前市（中津軽郡）'!V27</f>
        <v>0</v>
      </c>
      <c r="M22" s="1649">
        <f>'東津軽郡・むつ市・下北郡・弘前市（中津軽郡）'!I27</f>
        <v>130</v>
      </c>
      <c r="N22" s="1810">
        <f>'東津軽郡・むつ市・下北郡・弘前市（中津軽郡）'!J27</f>
        <v>0</v>
      </c>
      <c r="O22" s="580"/>
      <c r="P22" s="451"/>
      <c r="Q22" s="280">
        <f t="shared" si="0"/>
        <v>4820</v>
      </c>
      <c r="R22" s="346">
        <f t="shared" si="0"/>
        <v>0</v>
      </c>
    </row>
    <row r="23" spans="1:18">
      <c r="A23" s="1680"/>
      <c r="B23" s="556" t="s">
        <v>595</v>
      </c>
      <c r="C23" s="282" t="s">
        <v>596</v>
      </c>
      <c r="D23" s="560"/>
      <c r="E23" s="223">
        <f>'東津軽郡・むつ市・下北郡・弘前市（中津軽郡）'!E28</f>
        <v>2100</v>
      </c>
      <c r="F23" s="211">
        <f>'東津軽郡・むつ市・下北郡・弘前市（中津軽郡）'!F28</f>
        <v>0</v>
      </c>
      <c r="G23" s="1650"/>
      <c r="H23" s="1811"/>
      <c r="I23" s="1684"/>
      <c r="J23" s="1811"/>
      <c r="K23" s="1650"/>
      <c r="L23" s="1655"/>
      <c r="M23" s="1650"/>
      <c r="N23" s="1811"/>
      <c r="O23" s="580"/>
      <c r="P23" s="451"/>
      <c r="Q23" s="280">
        <f>SUM(E23,G23,I23,K23,M23,O23)</f>
        <v>2100</v>
      </c>
      <c r="R23" s="346">
        <f>F23</f>
        <v>0</v>
      </c>
    </row>
    <row r="24" spans="1:18">
      <c r="A24" s="1680"/>
      <c r="B24" s="226" t="s">
        <v>598</v>
      </c>
      <c r="C24" s="43" t="s">
        <v>1022</v>
      </c>
      <c r="D24" s="560"/>
      <c r="E24" s="223">
        <f>SUM(E22:E23)</f>
        <v>5450</v>
      </c>
      <c r="F24" s="709">
        <f>SUM(F22:F23)</f>
        <v>0</v>
      </c>
      <c r="G24" s="1651"/>
      <c r="H24" s="1812"/>
      <c r="I24" s="1685"/>
      <c r="J24" s="1812"/>
      <c r="K24" s="1651"/>
      <c r="L24" s="1656"/>
      <c r="M24" s="1651"/>
      <c r="N24" s="1812"/>
      <c r="O24" s="580"/>
      <c r="P24" s="451"/>
      <c r="Q24" s="280">
        <f>SUM(Q22:Q23)</f>
        <v>6920</v>
      </c>
      <c r="R24" s="346">
        <f>SUM(R22:R23)</f>
        <v>0</v>
      </c>
    </row>
    <row r="25" spans="1:18">
      <c r="A25" s="1680"/>
      <c r="B25" s="226" t="s">
        <v>1023</v>
      </c>
      <c r="C25" s="532" t="s">
        <v>597</v>
      </c>
      <c r="D25" s="560"/>
      <c r="E25" s="223">
        <f>'東津軽郡・むつ市・下北郡・弘前市（中津軽郡）'!E30</f>
        <v>4050</v>
      </c>
      <c r="F25" s="211">
        <f>'東津軽郡・むつ市・下北郡・弘前市（中津軽郡）'!F30</f>
        <v>0</v>
      </c>
      <c r="G25" s="336">
        <f>'東津軽郡・むつ市・下北郡・弘前市（中津軽郡）'!M30</f>
        <v>450</v>
      </c>
      <c r="H25" s="211">
        <f>'東津軽郡・むつ市・下北郡・弘前市（中津軽郡）'!N30</f>
        <v>0</v>
      </c>
      <c r="I25" s="338">
        <f>'東津軽郡・むつ市・下北郡・弘前市（中津軽郡）'!Q30</f>
        <v>80</v>
      </c>
      <c r="J25" s="934">
        <f>'東津軽郡・むつ市・下北郡・弘前市（中津軽郡）'!R30</f>
        <v>0</v>
      </c>
      <c r="K25" s="336">
        <f>'東津軽郡・むつ市・下北郡・弘前市（中津軽郡）'!U28</f>
        <v>60</v>
      </c>
      <c r="L25" s="582">
        <f>'東津軽郡・むつ市・下北郡・弘前市（中津軽郡）'!V28</f>
        <v>0</v>
      </c>
      <c r="M25" s="336">
        <f>'東津軽郡・むつ市・下北郡・弘前市（中津軽郡）'!I30</f>
        <v>60</v>
      </c>
      <c r="N25" s="934">
        <f>'東津軽郡・むつ市・下北郡・弘前市（中津軽郡）'!J30</f>
        <v>0</v>
      </c>
      <c r="O25" s="580"/>
      <c r="P25" s="451"/>
      <c r="Q25" s="280">
        <f>SUM(E25,G25,I25,K25,M25,O25)</f>
        <v>4700</v>
      </c>
      <c r="R25" s="236">
        <f>SUM(F25,H25,J25,L25,N25)</f>
        <v>0</v>
      </c>
    </row>
    <row r="26" spans="1:18">
      <c r="A26" s="1680"/>
      <c r="B26" s="558" t="s">
        <v>599</v>
      </c>
      <c r="C26" s="546" t="s">
        <v>526</v>
      </c>
      <c r="D26" s="560"/>
      <c r="E26" s="223">
        <f>SUM(E17:E21,E24:E25)</f>
        <v>26400</v>
      </c>
      <c r="F26" s="709">
        <f>SUM(F17:F21,F24:F25)</f>
        <v>0</v>
      </c>
      <c r="G26" s="342">
        <f>SUM(G15,G17:G25)</f>
        <v>2750</v>
      </c>
      <c r="H26" s="235">
        <f>SUM(H15,H18:H25)</f>
        <v>0</v>
      </c>
      <c r="I26" s="342">
        <f>SUM(I15,I18:I25)</f>
        <v>590</v>
      </c>
      <c r="J26" s="235">
        <f>SUM(J15,J18:J25)</f>
        <v>0</v>
      </c>
      <c r="K26" s="437">
        <f>SUM(K15,K18:K25)</f>
        <v>550</v>
      </c>
      <c r="L26" s="235">
        <f>SUM(L15,L18:L25)</f>
        <v>0</v>
      </c>
      <c r="M26" s="342">
        <f>SUM(M15:M16,M18:M25)</f>
        <v>390</v>
      </c>
      <c r="N26" s="235">
        <f>SUM(N15:N16,N18:N25)</f>
        <v>0</v>
      </c>
      <c r="O26" s="580"/>
      <c r="P26" s="451"/>
      <c r="Q26" s="280">
        <f>SUM(Q17:Q21,Q24:Q25)</f>
        <v>30680</v>
      </c>
      <c r="R26" s="236">
        <f>SUM(R17,R18:R21,R24:R25)</f>
        <v>0</v>
      </c>
    </row>
    <row r="27" spans="1:18">
      <c r="A27" s="1680"/>
      <c r="G27" s="354"/>
      <c r="H27" s="583"/>
      <c r="I27" s="353"/>
      <c r="J27" s="583"/>
      <c r="K27" s="354"/>
      <c r="L27" s="583"/>
      <c r="M27" s="354"/>
      <c r="N27" s="495"/>
      <c r="O27" s="584"/>
      <c r="P27" s="476"/>
      <c r="Q27" s="309"/>
      <c r="R27" s="501"/>
    </row>
    <row r="28" spans="1:18">
      <c r="A28" s="1680"/>
      <c r="B28" s="585"/>
      <c r="C28" s="586"/>
      <c r="D28" s="587"/>
      <c r="E28" s="587"/>
      <c r="F28" s="587"/>
      <c r="G28" s="1785" t="s">
        <v>527</v>
      </c>
      <c r="H28" s="1786"/>
      <c r="I28" s="588"/>
      <c r="J28" s="589"/>
      <c r="K28" s="1670" t="s">
        <v>486</v>
      </c>
      <c r="L28" s="1671"/>
      <c r="M28" s="590"/>
      <c r="N28" s="591"/>
      <c r="O28" s="592"/>
      <c r="P28" s="593"/>
      <c r="Q28" s="358"/>
      <c r="R28" s="594"/>
    </row>
    <row r="29" spans="1:18">
      <c r="A29" s="1680"/>
      <c r="B29" s="595" t="s">
        <v>600</v>
      </c>
      <c r="C29" s="596" t="s">
        <v>950</v>
      </c>
      <c r="D29" s="597"/>
      <c r="E29" s="847"/>
      <c r="F29" s="598"/>
      <c r="G29" s="360">
        <f>'東津軽郡・むつ市・下北郡・弘前市（中津軽郡）'!U32</f>
        <v>600</v>
      </c>
      <c r="H29" s="211">
        <f>'東津軽郡・むつ市・下北郡・弘前市（中津軽郡）'!V32</f>
        <v>0</v>
      </c>
      <c r="I29" s="360"/>
      <c r="J29" s="361"/>
      <c r="K29" s="525"/>
      <c r="L29" s="491"/>
      <c r="M29" s="360"/>
      <c r="N29" s="361"/>
      <c r="O29" s="599"/>
      <c r="P29" s="527"/>
      <c r="Q29" s="280">
        <f>G29</f>
        <v>600</v>
      </c>
      <c r="R29" s="346">
        <f>H29</f>
        <v>0</v>
      </c>
    </row>
    <row r="30" spans="1:18">
      <c r="A30" s="1680"/>
      <c r="B30" s="564" t="s">
        <v>601</v>
      </c>
      <c r="C30" s="317" t="s">
        <v>602</v>
      </c>
      <c r="D30" s="499" t="s">
        <v>575</v>
      </c>
      <c r="E30" s="248"/>
      <c r="F30" s="600"/>
      <c r="G30" s="342">
        <f>'東津軽郡・むつ市・下北郡・弘前市（中津軽郡）'!U33</f>
        <v>1250</v>
      </c>
      <c r="H30" s="404">
        <f>'東津軽郡・むつ市・下北郡・弘前市（中津軽郡）'!V33</f>
        <v>0</v>
      </c>
      <c r="I30" s="342"/>
      <c r="J30" s="343"/>
      <c r="K30" s="420">
        <f>'東津軽郡・むつ市・下北郡・弘前市（中津軽郡）'!U29</f>
        <v>100</v>
      </c>
      <c r="L30" s="211">
        <f>'東津軽郡・むつ市・下北郡・弘前市（中津軽郡）'!V29</f>
        <v>0</v>
      </c>
      <c r="M30" s="342"/>
      <c r="N30" s="343"/>
      <c r="O30" s="601"/>
      <c r="P30" s="451"/>
      <c r="Q30" s="280">
        <f t="shared" ref="Q30:R32" si="1">SUM(G30,K30)</f>
        <v>1350</v>
      </c>
      <c r="R30" s="346">
        <f t="shared" si="1"/>
        <v>0</v>
      </c>
    </row>
    <row r="31" spans="1:18">
      <c r="A31" s="1680"/>
      <c r="B31" s="828" t="s">
        <v>951</v>
      </c>
      <c r="C31" s="317" t="s">
        <v>603</v>
      </c>
      <c r="D31" s="499" t="s">
        <v>575</v>
      </c>
      <c r="E31" s="843"/>
      <c r="F31" s="464"/>
      <c r="G31" s="342">
        <f>'東津軽郡・むつ市・下北郡・弘前市（中津軽郡）'!U34</f>
        <v>550</v>
      </c>
      <c r="H31" s="211">
        <f>'東津軽郡・むつ市・下北郡・弘前市（中津軽郡）'!V34</f>
        <v>0</v>
      </c>
      <c r="I31" s="342"/>
      <c r="J31" s="343"/>
      <c r="K31" s="420">
        <f>'東津軽郡・むつ市・下北郡・弘前市（中津軽郡）'!U30</f>
        <v>100</v>
      </c>
      <c r="L31" s="211">
        <f>'東津軽郡・むつ市・下北郡・弘前市（中津軽郡）'!V30</f>
        <v>0</v>
      </c>
      <c r="M31" s="342"/>
      <c r="N31" s="343"/>
      <c r="O31" s="601"/>
      <c r="P31" s="451"/>
      <c r="Q31" s="280">
        <f t="shared" si="1"/>
        <v>650</v>
      </c>
      <c r="R31" s="346">
        <f t="shared" si="1"/>
        <v>0</v>
      </c>
    </row>
    <row r="32" spans="1:18">
      <c r="A32" s="1680"/>
      <c r="B32" s="829" t="s">
        <v>952</v>
      </c>
      <c r="C32" s="1808" t="s">
        <v>953</v>
      </c>
      <c r="D32" s="1809"/>
      <c r="E32" s="843"/>
      <c r="F32" s="464"/>
      <c r="G32" s="420">
        <f>SUM(G30:G31)</f>
        <v>1800</v>
      </c>
      <c r="H32" s="404">
        <f>SUM(H30:H31)</f>
        <v>0</v>
      </c>
      <c r="I32" s="342"/>
      <c r="J32" s="343"/>
      <c r="K32" s="342">
        <f>SUM(K30:K31)</f>
        <v>200</v>
      </c>
      <c r="L32" s="211">
        <f>SUM(L30:L31)</f>
        <v>0</v>
      </c>
      <c r="M32" s="342"/>
      <c r="N32" s="343"/>
      <c r="O32" s="601"/>
      <c r="P32" s="451"/>
      <c r="Q32" s="280">
        <f t="shared" si="1"/>
        <v>2000</v>
      </c>
      <c r="R32" s="346">
        <f t="shared" si="1"/>
        <v>0</v>
      </c>
    </row>
    <row r="33" spans="1:18">
      <c r="A33" s="1680"/>
      <c r="B33" s="558" t="s">
        <v>604</v>
      </c>
      <c r="C33" s="471" t="s">
        <v>533</v>
      </c>
      <c r="D33" s="499"/>
      <c r="E33" s="257"/>
      <c r="F33" s="600"/>
      <c r="G33" s="257">
        <f>SUM(G29:G31)</f>
        <v>2400</v>
      </c>
      <c r="H33" s="235">
        <f>SUM(H29:H31)</f>
        <v>0</v>
      </c>
      <c r="I33" s="344"/>
      <c r="J33" s="343"/>
      <c r="K33" s="437">
        <f>SUM(K30:K31)</f>
        <v>200</v>
      </c>
      <c r="L33" s="235">
        <f>SUM(L29:L31)</f>
        <v>0</v>
      </c>
      <c r="M33" s="320"/>
      <c r="N33" s="529"/>
      <c r="O33" s="602"/>
      <c r="P33" s="466"/>
      <c r="Q33" s="218">
        <f>SUM(Q29:Q31)</f>
        <v>2600</v>
      </c>
      <c r="R33" s="236">
        <f>SUM(R29:R31)</f>
        <v>0</v>
      </c>
    </row>
    <row r="34" spans="1:18">
      <c r="A34" s="1680"/>
      <c r="B34" s="379"/>
      <c r="C34" s="603"/>
      <c r="D34" s="604"/>
      <c r="E34" s="845"/>
      <c r="F34" s="473"/>
      <c r="G34" s="354"/>
      <c r="H34" s="352"/>
      <c r="I34" s="353"/>
      <c r="J34" s="352"/>
      <c r="K34" s="354"/>
      <c r="L34" s="352"/>
      <c r="M34" s="354"/>
      <c r="N34" s="605"/>
      <c r="O34" s="606"/>
      <c r="P34" s="607"/>
      <c r="Q34" s="309"/>
      <c r="R34" s="608"/>
    </row>
    <row r="35" spans="1:18">
      <c r="A35" s="1680"/>
      <c r="B35" s="585"/>
      <c r="C35" s="609" t="s">
        <v>605</v>
      </c>
      <c r="D35" s="610"/>
      <c r="E35" s="587"/>
      <c r="F35" s="587"/>
      <c r="G35" s="1806" t="s">
        <v>536</v>
      </c>
      <c r="H35" s="1807"/>
      <c r="I35" s="747" t="s">
        <v>828</v>
      </c>
      <c r="J35" s="752">
        <f>市郡別!O32</f>
        <v>0</v>
      </c>
      <c r="K35" s="612"/>
      <c r="L35" s="806" t="s">
        <v>921</v>
      </c>
      <c r="M35" s="613"/>
      <c r="N35" s="611"/>
      <c r="O35" s="614"/>
      <c r="P35" s="615"/>
      <c r="Q35" s="616"/>
      <c r="R35" s="617"/>
    </row>
    <row r="36" spans="1:18">
      <c r="A36" s="1680"/>
      <c r="B36" s="566"/>
      <c r="C36" s="618" t="s">
        <v>606</v>
      </c>
      <c r="D36" s="619"/>
      <c r="E36" s="848"/>
      <c r="F36" s="711"/>
      <c r="G36" s="240">
        <f>陸奥新報!C8</f>
        <v>3300</v>
      </c>
      <c r="H36" s="620">
        <f>陸奥新報!E8</f>
        <v>0</v>
      </c>
      <c r="I36" s="621"/>
      <c r="J36" s="622"/>
      <c r="K36" s="623"/>
      <c r="L36" s="622"/>
      <c r="M36" s="624"/>
      <c r="N36" s="622"/>
      <c r="O36" s="625"/>
      <c r="P36" s="626"/>
      <c r="Q36" s="280">
        <f>G36</f>
        <v>3300</v>
      </c>
      <c r="R36" s="346">
        <f>H36</f>
        <v>0</v>
      </c>
    </row>
    <row r="37" spans="1:18">
      <c r="A37" s="1680"/>
      <c r="B37" s="567"/>
      <c r="C37" s="412" t="s">
        <v>5</v>
      </c>
      <c r="D37" s="210"/>
      <c r="E37" s="223"/>
      <c r="F37" s="712"/>
      <c r="G37" s="223">
        <f>陸奥新報!C9</f>
        <v>5020</v>
      </c>
      <c r="H37" s="627">
        <f>陸奥新報!E9</f>
        <v>0</v>
      </c>
      <c r="I37" s="230"/>
      <c r="J37" s="233"/>
      <c r="K37" s="231"/>
      <c r="L37" s="233"/>
      <c r="M37" s="229"/>
      <c r="N37" s="233"/>
      <c r="O37" s="628"/>
      <c r="P37" s="451"/>
      <c r="Q37" s="280">
        <f t="shared" ref="Q37:R56" si="2">G37</f>
        <v>5020</v>
      </c>
      <c r="R37" s="346">
        <f t="shared" si="2"/>
        <v>0</v>
      </c>
    </row>
    <row r="38" spans="1:18">
      <c r="A38" s="1680"/>
      <c r="B38" s="568"/>
      <c r="C38" s="629" t="s">
        <v>6</v>
      </c>
      <c r="D38" s="479"/>
      <c r="E38" s="223"/>
      <c r="F38" s="464"/>
      <c r="G38" s="223">
        <f>陸奥新報!C10</f>
        <v>1710</v>
      </c>
      <c r="H38" s="627">
        <f>陸奥新報!E10</f>
        <v>0</v>
      </c>
      <c r="I38" s="231"/>
      <c r="J38" s="233"/>
      <c r="K38" s="231"/>
      <c r="L38" s="233"/>
      <c r="M38" s="229"/>
      <c r="N38" s="233"/>
      <c r="O38" s="628"/>
      <c r="P38" s="451"/>
      <c r="Q38" s="280">
        <f t="shared" si="2"/>
        <v>1710</v>
      </c>
      <c r="R38" s="346">
        <f t="shared" si="2"/>
        <v>0</v>
      </c>
    </row>
    <row r="39" spans="1:18">
      <c r="A39" s="1680"/>
      <c r="B39" s="406"/>
      <c r="C39" s="412" t="s">
        <v>7</v>
      </c>
      <c r="D39" s="472"/>
      <c r="E39" s="248"/>
      <c r="F39" s="473"/>
      <c r="G39" s="248">
        <f>陸奥新報!C11</f>
        <v>1220</v>
      </c>
      <c r="H39" s="627">
        <f>陸奥新報!E11</f>
        <v>0</v>
      </c>
      <c r="I39" s="630"/>
      <c r="J39" s="570"/>
      <c r="K39" s="569"/>
      <c r="L39" s="570"/>
      <c r="M39" s="569"/>
      <c r="N39" s="570"/>
      <c r="O39" s="580"/>
      <c r="P39" s="451"/>
      <c r="Q39" s="280">
        <f t="shared" si="2"/>
        <v>1220</v>
      </c>
      <c r="R39" s="346">
        <f t="shared" si="2"/>
        <v>0</v>
      </c>
    </row>
    <row r="40" spans="1:18">
      <c r="A40" s="1680"/>
      <c r="B40" s="252"/>
      <c r="C40" s="498" t="s">
        <v>607</v>
      </c>
      <c r="D40" s="381"/>
      <c r="E40" s="631"/>
      <c r="F40" s="450"/>
      <c r="G40" s="631">
        <f>陸奥新報!C12</f>
        <v>2400</v>
      </c>
      <c r="H40" s="627">
        <f>陸奥新報!E12</f>
        <v>0</v>
      </c>
      <c r="I40" s="420"/>
      <c r="J40" s="343"/>
      <c r="K40" s="342"/>
      <c r="L40" s="343"/>
      <c r="M40" s="342"/>
      <c r="N40" s="343"/>
      <c r="O40" s="580"/>
      <c r="P40" s="451"/>
      <c r="Q40" s="280">
        <f t="shared" si="2"/>
        <v>2400</v>
      </c>
      <c r="R40" s="346">
        <f t="shared" si="2"/>
        <v>0</v>
      </c>
    </row>
    <row r="41" spans="1:18">
      <c r="A41" s="1680"/>
      <c r="B41" s="531"/>
      <c r="C41" s="629" t="s">
        <v>9</v>
      </c>
      <c r="D41" s="479"/>
      <c r="E41" s="631"/>
      <c r="F41" s="632"/>
      <c r="G41" s="631">
        <f>陸奥新報!C13</f>
        <v>2080</v>
      </c>
      <c r="H41" s="627">
        <f>陸奥新報!E13</f>
        <v>0</v>
      </c>
      <c r="I41" s="420"/>
      <c r="J41" s="343"/>
      <c r="K41" s="420"/>
      <c r="L41" s="455"/>
      <c r="M41" s="342"/>
      <c r="N41" s="343"/>
      <c r="O41" s="601"/>
      <c r="P41" s="451"/>
      <c r="Q41" s="280">
        <f t="shared" si="2"/>
        <v>2080</v>
      </c>
      <c r="R41" s="346">
        <f t="shared" si="2"/>
        <v>0</v>
      </c>
    </row>
    <row r="42" spans="1:18">
      <c r="A42" s="1680"/>
      <c r="B42" s="406"/>
      <c r="C42" s="412" t="s">
        <v>10</v>
      </c>
      <c r="D42" s="472"/>
      <c r="E42" s="248"/>
      <c r="F42" s="473"/>
      <c r="G42" s="248">
        <f>陸奥新報!C14</f>
        <v>750</v>
      </c>
      <c r="H42" s="627">
        <f>陸奥新報!E14</f>
        <v>0</v>
      </c>
      <c r="I42" s="420"/>
      <c r="J42" s="343"/>
      <c r="K42" s="342"/>
      <c r="L42" s="343"/>
      <c r="M42" s="342"/>
      <c r="N42" s="343"/>
      <c r="O42" s="580"/>
      <c r="P42" s="451"/>
      <c r="Q42" s="280">
        <f t="shared" si="2"/>
        <v>750</v>
      </c>
      <c r="R42" s="346">
        <f t="shared" si="2"/>
        <v>0</v>
      </c>
    </row>
    <row r="43" spans="1:18">
      <c r="A43" s="1680"/>
      <c r="B43" s="252"/>
      <c r="C43" s="498" t="s">
        <v>11</v>
      </c>
      <c r="D43" s="381"/>
      <c r="E43" s="631"/>
      <c r="F43" s="450"/>
      <c r="G43" s="631">
        <f>陸奥新報!C15</f>
        <v>780</v>
      </c>
      <c r="H43" s="627">
        <f>陸奥新報!E15</f>
        <v>0</v>
      </c>
      <c r="I43" s="420"/>
      <c r="J43" s="343"/>
      <c r="K43" s="342"/>
      <c r="L43" s="343"/>
      <c r="M43" s="342"/>
      <c r="N43" s="343"/>
      <c r="O43" s="580"/>
      <c r="P43" s="451"/>
      <c r="Q43" s="280">
        <f t="shared" si="2"/>
        <v>780</v>
      </c>
      <c r="R43" s="346">
        <f t="shared" si="2"/>
        <v>0</v>
      </c>
    </row>
    <row r="44" spans="1:18">
      <c r="A44" s="1680"/>
      <c r="B44" s="461"/>
      <c r="C44" s="412" t="s">
        <v>12</v>
      </c>
      <c r="D44" s="210"/>
      <c r="E44" s="257"/>
      <c r="F44" s="600"/>
      <c r="G44" s="257">
        <f>陸奥新報!C16</f>
        <v>1700</v>
      </c>
      <c r="H44" s="627">
        <f>陸奥新報!E16</f>
        <v>0</v>
      </c>
      <c r="I44" s="230"/>
      <c r="J44" s="233"/>
      <c r="K44" s="231"/>
      <c r="L44" s="233"/>
      <c r="M44" s="320"/>
      <c r="N44" s="529"/>
      <c r="O44" s="602"/>
      <c r="P44" s="466"/>
      <c r="Q44" s="280">
        <f t="shared" si="2"/>
        <v>1700</v>
      </c>
      <c r="R44" s="346">
        <f t="shared" si="2"/>
        <v>0</v>
      </c>
    </row>
    <row r="45" spans="1:18">
      <c r="A45" s="1680"/>
      <c r="B45" s="467"/>
      <c r="C45" s="380" t="s">
        <v>13</v>
      </c>
      <c r="D45" s="479"/>
      <c r="E45" s="631"/>
      <c r="F45" s="450"/>
      <c r="G45" s="631">
        <f>陸奥新報!C17</f>
        <v>950</v>
      </c>
      <c r="H45" s="627">
        <f>陸奥新報!E17</f>
        <v>0</v>
      </c>
      <c r="I45" s="230"/>
      <c r="J45" s="233"/>
      <c r="K45" s="231"/>
      <c r="L45" s="233"/>
      <c r="M45" s="320"/>
      <c r="N45" s="343"/>
      <c r="O45" s="602"/>
      <c r="P45" s="466"/>
      <c r="Q45" s="280">
        <f t="shared" si="2"/>
        <v>950</v>
      </c>
      <c r="R45" s="346">
        <f t="shared" si="2"/>
        <v>0</v>
      </c>
    </row>
    <row r="46" spans="1:18">
      <c r="A46" s="1680"/>
      <c r="B46" s="406"/>
      <c r="C46" s="412" t="s">
        <v>608</v>
      </c>
      <c r="D46" s="472"/>
      <c r="E46" s="248"/>
      <c r="F46" s="473"/>
      <c r="G46" s="248">
        <f>陸奥新報!C18</f>
        <v>200</v>
      </c>
      <c r="H46" s="627">
        <f>陸奥新報!E18</f>
        <v>0</v>
      </c>
      <c r="I46" s="420"/>
      <c r="J46" s="343"/>
      <c r="K46" s="342"/>
      <c r="L46" s="343"/>
      <c r="M46" s="342"/>
      <c r="N46" s="343"/>
      <c r="O46" s="580"/>
      <c r="P46" s="451"/>
      <c r="Q46" s="280">
        <f t="shared" si="2"/>
        <v>200</v>
      </c>
      <c r="R46" s="346">
        <f t="shared" si="2"/>
        <v>0</v>
      </c>
    </row>
    <row r="47" spans="1:18">
      <c r="A47" s="1680"/>
      <c r="B47" s="252"/>
      <c r="C47" s="498" t="s">
        <v>609</v>
      </c>
      <c r="D47" s="381"/>
      <c r="E47" s="631"/>
      <c r="F47" s="450"/>
      <c r="G47" s="631">
        <f>陸奥新報!C19</f>
        <v>240</v>
      </c>
      <c r="H47" s="627">
        <f>陸奥新報!E19</f>
        <v>0</v>
      </c>
      <c r="I47" s="420"/>
      <c r="J47" s="343"/>
      <c r="K47" s="342"/>
      <c r="L47" s="343"/>
      <c r="M47" s="342"/>
      <c r="N47" s="343"/>
      <c r="O47" s="580"/>
      <c r="P47" s="451"/>
      <c r="Q47" s="280">
        <f t="shared" si="2"/>
        <v>240</v>
      </c>
      <c r="R47" s="346">
        <f t="shared" si="2"/>
        <v>0</v>
      </c>
    </row>
    <row r="48" spans="1:18">
      <c r="A48" s="1680"/>
      <c r="B48" s="531"/>
      <c r="C48" s="629" t="s">
        <v>14</v>
      </c>
      <c r="D48" s="479"/>
      <c r="E48" s="631"/>
      <c r="F48" s="632"/>
      <c r="G48" s="631">
        <f>陸奥新報!C20</f>
        <v>260</v>
      </c>
      <c r="H48" s="627">
        <f>陸奥新報!E20</f>
        <v>0</v>
      </c>
      <c r="I48" s="420"/>
      <c r="J48" s="343"/>
      <c r="K48" s="420"/>
      <c r="L48" s="455"/>
      <c r="M48" s="342"/>
      <c r="N48" s="343"/>
      <c r="O48" s="601"/>
      <c r="P48" s="451"/>
      <c r="Q48" s="280">
        <f t="shared" si="2"/>
        <v>260</v>
      </c>
      <c r="R48" s="346">
        <f t="shared" si="2"/>
        <v>0</v>
      </c>
    </row>
    <row r="49" spans="1:18">
      <c r="A49" s="1680"/>
      <c r="B49" s="406"/>
      <c r="C49" s="412" t="s">
        <v>610</v>
      </c>
      <c r="D49" s="472"/>
      <c r="E49" s="248"/>
      <c r="F49" s="473"/>
      <c r="G49" s="248">
        <f>陸奥新報!C21</f>
        <v>420</v>
      </c>
      <c r="H49" s="627">
        <f>陸奥新報!E21</f>
        <v>0</v>
      </c>
      <c r="I49" s="420"/>
      <c r="J49" s="343"/>
      <c r="K49" s="342"/>
      <c r="L49" s="343"/>
      <c r="M49" s="342"/>
      <c r="N49" s="343"/>
      <c r="O49" s="580"/>
      <c r="P49" s="451"/>
      <c r="Q49" s="280">
        <f t="shared" si="2"/>
        <v>420</v>
      </c>
      <c r="R49" s="346">
        <f t="shared" si="2"/>
        <v>0</v>
      </c>
    </row>
    <row r="50" spans="1:18">
      <c r="A50" s="1680"/>
      <c r="B50" s="252"/>
      <c r="C50" s="498" t="s">
        <v>16</v>
      </c>
      <c r="D50" s="381"/>
      <c r="E50" s="631"/>
      <c r="F50" s="450"/>
      <c r="G50" s="631">
        <f>陸奥新報!C22</f>
        <v>830</v>
      </c>
      <c r="H50" s="627">
        <f>陸奥新報!E22</f>
        <v>0</v>
      </c>
      <c r="I50" s="420"/>
      <c r="J50" s="343"/>
      <c r="K50" s="342"/>
      <c r="L50" s="343"/>
      <c r="M50" s="342"/>
      <c r="N50" s="343"/>
      <c r="O50" s="580"/>
      <c r="P50" s="451"/>
      <c r="Q50" s="280">
        <f t="shared" si="2"/>
        <v>830</v>
      </c>
      <c r="R50" s="346">
        <f t="shared" si="2"/>
        <v>0</v>
      </c>
    </row>
    <row r="51" spans="1:18">
      <c r="A51" s="1680"/>
      <c r="B51" s="461"/>
      <c r="C51" s="412" t="s">
        <v>611</v>
      </c>
      <c r="D51" s="210"/>
      <c r="E51" s="257"/>
      <c r="F51" s="600"/>
      <c r="G51" s="257">
        <f>陸奥新報!C23</f>
        <v>470</v>
      </c>
      <c r="H51" s="627">
        <f>陸奥新報!E23</f>
        <v>0</v>
      </c>
      <c r="I51" s="230"/>
      <c r="J51" s="233"/>
      <c r="K51" s="231"/>
      <c r="L51" s="233"/>
      <c r="M51" s="320"/>
      <c r="N51" s="529"/>
      <c r="O51" s="602"/>
      <c r="P51" s="466"/>
      <c r="Q51" s="280">
        <f t="shared" si="2"/>
        <v>470</v>
      </c>
      <c r="R51" s="346">
        <f t="shared" si="2"/>
        <v>0</v>
      </c>
    </row>
    <row r="52" spans="1:18">
      <c r="A52" s="1680"/>
      <c r="B52" s="467"/>
      <c r="C52" s="380" t="s">
        <v>612</v>
      </c>
      <c r="D52" s="479"/>
      <c r="E52" s="631"/>
      <c r="F52" s="450"/>
      <c r="G52" s="631">
        <f>陸奥新報!C24</f>
        <v>180</v>
      </c>
      <c r="H52" s="627">
        <f>陸奥新報!E24</f>
        <v>0</v>
      </c>
      <c r="I52" s="230"/>
      <c r="J52" s="233"/>
      <c r="K52" s="231"/>
      <c r="L52" s="233"/>
      <c r="M52" s="320"/>
      <c r="N52" s="343"/>
      <c r="O52" s="602"/>
      <c r="P52" s="466"/>
      <c r="Q52" s="280">
        <f t="shared" si="2"/>
        <v>180</v>
      </c>
      <c r="R52" s="346">
        <f t="shared" si="2"/>
        <v>0</v>
      </c>
    </row>
    <row r="53" spans="1:18">
      <c r="A53" s="1680"/>
      <c r="B53" s="406"/>
      <c r="C53" s="412" t="s">
        <v>613</v>
      </c>
      <c r="D53" s="472"/>
      <c r="E53" s="248"/>
      <c r="F53" s="473"/>
      <c r="G53" s="248">
        <f>陸奥新報!C25</f>
        <v>380</v>
      </c>
      <c r="H53" s="627">
        <f>陸奥新報!E25</f>
        <v>0</v>
      </c>
      <c r="I53" s="420"/>
      <c r="J53" s="343"/>
      <c r="K53" s="342"/>
      <c r="L53" s="343"/>
      <c r="M53" s="342"/>
      <c r="N53" s="343"/>
      <c r="O53" s="580"/>
      <c r="P53" s="451"/>
      <c r="Q53" s="280">
        <f t="shared" si="2"/>
        <v>380</v>
      </c>
      <c r="R53" s="346">
        <f t="shared" si="2"/>
        <v>0</v>
      </c>
    </row>
    <row r="54" spans="1:18">
      <c r="A54" s="1680"/>
      <c r="B54" s="252"/>
      <c r="C54" s="498" t="s">
        <v>614</v>
      </c>
      <c r="D54" s="381"/>
      <c r="E54" s="631"/>
      <c r="F54" s="450"/>
      <c r="G54" s="631">
        <f>陸奥新報!C26</f>
        <v>1300</v>
      </c>
      <c r="H54" s="627">
        <f>陸奥新報!E26</f>
        <v>0</v>
      </c>
      <c r="I54" s="420"/>
      <c r="J54" s="343"/>
      <c r="K54" s="342"/>
      <c r="L54" s="343"/>
      <c r="M54" s="342"/>
      <c r="N54" s="343"/>
      <c r="O54" s="580"/>
      <c r="P54" s="451"/>
      <c r="Q54" s="280">
        <f t="shared" si="2"/>
        <v>1300</v>
      </c>
      <c r="R54" s="346">
        <f t="shared" si="2"/>
        <v>0</v>
      </c>
    </row>
    <row r="55" spans="1:18">
      <c r="A55" s="1680"/>
      <c r="B55" s="406"/>
      <c r="C55" s="412" t="s">
        <v>615</v>
      </c>
      <c r="D55" s="472"/>
      <c r="E55" s="248"/>
      <c r="F55" s="473"/>
      <c r="G55" s="248">
        <f>陸奥新報!C27</f>
        <v>380</v>
      </c>
      <c r="H55" s="627">
        <f>陸奥新報!E27</f>
        <v>0</v>
      </c>
      <c r="I55" s="420"/>
      <c r="J55" s="343"/>
      <c r="K55" s="342"/>
      <c r="L55" s="343"/>
      <c r="M55" s="342"/>
      <c r="N55" s="343"/>
      <c r="O55" s="580"/>
      <c r="P55" s="451"/>
      <c r="Q55" s="280">
        <f t="shared" si="2"/>
        <v>380</v>
      </c>
      <c r="R55" s="346">
        <f t="shared" si="2"/>
        <v>0</v>
      </c>
    </row>
    <row r="56" spans="1:18">
      <c r="A56" s="1680"/>
      <c r="B56" s="252"/>
      <c r="C56" s="498" t="s">
        <v>616</v>
      </c>
      <c r="D56" s="381"/>
      <c r="E56" s="631"/>
      <c r="F56" s="450"/>
      <c r="G56" s="631">
        <f>陸奥新報!C28</f>
        <v>250</v>
      </c>
      <c r="H56" s="627">
        <f>陸奥新報!E28</f>
        <v>0</v>
      </c>
      <c r="I56" s="420"/>
      <c r="J56" s="343"/>
      <c r="K56" s="342"/>
      <c r="L56" s="343"/>
      <c r="M56" s="342"/>
      <c r="N56" s="343"/>
      <c r="O56" s="580"/>
      <c r="P56" s="451"/>
      <c r="Q56" s="280">
        <f t="shared" si="2"/>
        <v>250</v>
      </c>
      <c r="R56" s="346">
        <f t="shared" si="2"/>
        <v>0</v>
      </c>
    </row>
    <row r="57" spans="1:18">
      <c r="A57" s="1680"/>
      <c r="B57" s="531" t="s">
        <v>617</v>
      </c>
      <c r="C57" s="516" t="s">
        <v>44</v>
      </c>
      <c r="D57" s="479"/>
      <c r="E57" s="631"/>
      <c r="F57" s="450"/>
      <c r="G57" s="631">
        <f>SUM(G36:G56)</f>
        <v>24820</v>
      </c>
      <c r="H57" s="235">
        <f>SUM(H36:H56)</f>
        <v>0</v>
      </c>
      <c r="I57" s="342"/>
      <c r="J57" s="343"/>
      <c r="K57" s="420"/>
      <c r="L57" s="455"/>
      <c r="M57" s="342"/>
      <c r="N57" s="343"/>
      <c r="O57" s="601"/>
      <c r="P57" s="451"/>
      <c r="Q57" s="218">
        <f>SUM(Q36:Q56)</f>
        <v>24820</v>
      </c>
      <c r="R57" s="236">
        <f>SUM(R36:R56)</f>
        <v>0</v>
      </c>
    </row>
    <row r="58" spans="1:18">
      <c r="A58" s="1681"/>
      <c r="B58" s="467"/>
      <c r="C58" s="478"/>
      <c r="D58" s="479"/>
      <c r="E58" s="849"/>
      <c r="F58" s="450"/>
      <c r="G58" s="262"/>
      <c r="H58" s="480"/>
      <c r="I58" s="481"/>
      <c r="J58" s="480"/>
      <c r="K58" s="482"/>
      <c r="L58" s="480"/>
      <c r="M58" s="324"/>
      <c r="N58" s="518"/>
      <c r="O58" s="633"/>
      <c r="P58" s="486"/>
      <c r="Q58" s="634"/>
      <c r="R58" s="635"/>
    </row>
    <row r="59" spans="1:18" s="48" customFormat="1" ht="13.5" customHeight="1">
      <c r="A59" s="1636" t="s">
        <v>538</v>
      </c>
      <c r="B59" s="1637"/>
      <c r="C59" s="1642"/>
      <c r="D59" s="1642"/>
      <c r="E59" s="1642"/>
      <c r="F59" s="1642"/>
      <c r="G59" s="1642"/>
      <c r="H59" s="1642"/>
      <c r="I59" s="1642"/>
      <c r="J59" s="1642"/>
      <c r="K59" s="1642"/>
      <c r="L59" s="1642"/>
      <c r="M59" s="1642"/>
      <c r="N59" s="1642"/>
      <c r="O59" s="1642"/>
      <c r="P59" s="1642"/>
      <c r="Q59" s="1642"/>
      <c r="R59" s="1643"/>
    </row>
    <row r="60" spans="1:18" s="48" customFormat="1" ht="13.5" customHeight="1">
      <c r="A60" s="701"/>
      <c r="B60" s="1802"/>
      <c r="C60" s="1802"/>
      <c r="D60" s="1802"/>
      <c r="E60" s="1802"/>
      <c r="F60" s="1802"/>
      <c r="G60" s="1802"/>
      <c r="H60" s="1802"/>
      <c r="I60" s="1802"/>
      <c r="J60" s="1802"/>
      <c r="K60" s="1802"/>
      <c r="L60" s="1802"/>
      <c r="M60" s="1802"/>
      <c r="N60" s="1802"/>
      <c r="O60" s="1802"/>
      <c r="P60" s="1802"/>
      <c r="Q60" s="1802"/>
      <c r="R60" s="1803"/>
    </row>
    <row r="61" spans="1:18" s="48" customFormat="1" ht="13.5" customHeight="1">
      <c r="A61" s="698"/>
      <c r="B61" s="1802"/>
      <c r="C61" s="1802"/>
      <c r="D61" s="1802"/>
      <c r="E61" s="1802"/>
      <c r="F61" s="1802"/>
      <c r="G61" s="1802"/>
      <c r="H61" s="1802"/>
      <c r="I61" s="1802"/>
      <c r="J61" s="1802"/>
      <c r="K61" s="1802"/>
      <c r="L61" s="1802"/>
      <c r="M61" s="1802"/>
      <c r="N61" s="1802"/>
      <c r="O61" s="1802"/>
      <c r="P61" s="1802"/>
      <c r="Q61" s="1802"/>
      <c r="R61" s="1803"/>
    </row>
    <row r="62" spans="1:18" s="48" customFormat="1" ht="13.5" customHeight="1">
      <c r="A62" s="699"/>
      <c r="B62" s="1802"/>
      <c r="C62" s="1802"/>
      <c r="D62" s="1802"/>
      <c r="E62" s="1802"/>
      <c r="F62" s="1802"/>
      <c r="G62" s="1802"/>
      <c r="H62" s="1802"/>
      <c r="I62" s="1802"/>
      <c r="J62" s="1802"/>
      <c r="K62" s="1802"/>
      <c r="L62" s="1802"/>
      <c r="M62" s="1802"/>
      <c r="N62" s="1802"/>
      <c r="O62" s="1802"/>
      <c r="P62" s="1802"/>
      <c r="Q62" s="1802"/>
      <c r="R62" s="1803"/>
    </row>
    <row r="63" spans="1:18" s="48" customFormat="1" ht="13.5" customHeight="1" thickBot="1">
      <c r="A63" s="700"/>
      <c r="B63" s="1804"/>
      <c r="C63" s="1804"/>
      <c r="D63" s="1804"/>
      <c r="E63" s="1804"/>
      <c r="F63" s="1804"/>
      <c r="G63" s="1804"/>
      <c r="H63" s="1804"/>
      <c r="I63" s="1804"/>
      <c r="J63" s="1804"/>
      <c r="K63" s="1804"/>
      <c r="L63" s="1804"/>
      <c r="M63" s="1804"/>
      <c r="N63" s="1804"/>
      <c r="O63" s="1804"/>
      <c r="P63" s="1804"/>
      <c r="Q63" s="1804"/>
      <c r="R63" s="1805"/>
    </row>
    <row r="64" spans="1:18" s="48" customFormat="1" ht="13.5" customHeight="1">
      <c r="A64" s="326" t="s">
        <v>539</v>
      </c>
      <c r="B64" s="327" t="s">
        <v>928</v>
      </c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1629">
        <f>青森市!A1</f>
        <v>45748</v>
      </c>
      <c r="R64" s="1629"/>
    </row>
    <row r="65" spans="1:18" s="48" customFormat="1" ht="13.5" customHeight="1">
      <c r="A65" s="326"/>
      <c r="B65" s="327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548"/>
      <c r="R65" s="307"/>
    </row>
    <row r="66" spans="1:18" s="48" customFormat="1" ht="13.5" customHeight="1">
      <c r="A66" s="307"/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</row>
    <row r="67" spans="1:18" s="48" customFormat="1" ht="12">
      <c r="A67" s="307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</row>
    <row r="68" spans="1:18" s="48" customFormat="1" ht="12">
      <c r="A68" s="307"/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</row>
    <row r="69" spans="1:18">
      <c r="A69" s="20"/>
      <c r="B69" s="685"/>
      <c r="C69" s="685"/>
      <c r="D69" s="685"/>
      <c r="E69" s="685"/>
      <c r="F69" s="685"/>
      <c r="G69" s="685"/>
      <c r="H69" s="685"/>
      <c r="I69" s="685"/>
      <c r="J69" s="685"/>
      <c r="K69" s="685"/>
      <c r="L69" s="685"/>
      <c r="M69" s="685"/>
      <c r="N69" s="685"/>
      <c r="O69" s="685"/>
      <c r="P69" s="685"/>
      <c r="Q69" s="685"/>
      <c r="R69" s="685"/>
    </row>
    <row r="70" spans="1:18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</sheetData>
  <mergeCells count="53">
    <mergeCell ref="G1:O2"/>
    <mergeCell ref="P2:R2"/>
    <mergeCell ref="A3:A6"/>
    <mergeCell ref="B3:F5"/>
    <mergeCell ref="J3:L4"/>
    <mergeCell ref="M3:N3"/>
    <mergeCell ref="O3:P3"/>
    <mergeCell ref="Q3:R3"/>
    <mergeCell ref="G4:H7"/>
    <mergeCell ref="M4:N4"/>
    <mergeCell ref="O4:R6"/>
    <mergeCell ref="J5:N6"/>
    <mergeCell ref="B6:F6"/>
    <mergeCell ref="C7:D7"/>
    <mergeCell ref="J7:K7"/>
    <mergeCell ref="M7:N7"/>
    <mergeCell ref="O8:R10"/>
    <mergeCell ref="G9:H12"/>
    <mergeCell ref="J10:N11"/>
    <mergeCell ref="O11:P11"/>
    <mergeCell ref="Q11:R11"/>
    <mergeCell ref="G22:G24"/>
    <mergeCell ref="L22:L24"/>
    <mergeCell ref="A8:D10"/>
    <mergeCell ref="E8:F9"/>
    <mergeCell ref="J8:N9"/>
    <mergeCell ref="A12:D12"/>
    <mergeCell ref="E12:F12"/>
    <mergeCell ref="Q12:R12"/>
    <mergeCell ref="E13:F13"/>
    <mergeCell ref="G13:H13"/>
    <mergeCell ref="I13:J13"/>
    <mergeCell ref="K13:L13"/>
    <mergeCell ref="Q13:R13"/>
    <mergeCell ref="J12:K12"/>
    <mergeCell ref="M12:N12"/>
    <mergeCell ref="O12:P12"/>
    <mergeCell ref="K28:L28"/>
    <mergeCell ref="B60:R63"/>
    <mergeCell ref="Q64:R64"/>
    <mergeCell ref="G28:H28"/>
    <mergeCell ref="G35:H35"/>
    <mergeCell ref="A59:B59"/>
    <mergeCell ref="C59:R59"/>
    <mergeCell ref="A15:A58"/>
    <mergeCell ref="C32:D32"/>
    <mergeCell ref="K22:K24"/>
    <mergeCell ref="J22:J24"/>
    <mergeCell ref="I22:I24"/>
    <mergeCell ref="H22:H24"/>
    <mergeCell ref="N22:N24"/>
    <mergeCell ref="M22:M24"/>
    <mergeCell ref="G16:L16"/>
  </mergeCells>
  <phoneticPr fontId="2"/>
  <conditionalFormatting sqref="A8:D10">
    <cfRule type="cellIs" dxfId="157" priority="35" operator="equal">
      <formula>0</formula>
    </cfRule>
  </conditionalFormatting>
  <conditionalFormatting sqref="C7:D7">
    <cfRule type="cellIs" dxfId="156" priority="34" operator="equal">
      <formula>0</formula>
    </cfRule>
  </conditionalFormatting>
  <conditionalFormatting sqref="F15:F26">
    <cfRule type="expression" dxfId="155" priority="6" stopIfTrue="1">
      <formula>$E15&lt;$F15</formula>
    </cfRule>
  </conditionalFormatting>
  <conditionalFormatting sqref="F17">
    <cfRule type="cellIs" dxfId="154" priority="16" stopIfTrue="1" operator="between">
      <formula>0</formula>
      <formula>0</formula>
    </cfRule>
  </conditionalFormatting>
  <conditionalFormatting sqref="F24">
    <cfRule type="cellIs" dxfId="153" priority="17" stopIfTrue="1" operator="between">
      <formula>0</formula>
      <formula>0</formula>
    </cfRule>
  </conditionalFormatting>
  <conditionalFormatting sqref="F26">
    <cfRule type="cellIs" dxfId="152" priority="15" stopIfTrue="1" operator="between">
      <formula>0</formula>
      <formula>0</formula>
    </cfRule>
  </conditionalFormatting>
  <conditionalFormatting sqref="H3 J3 I4 O4:R6 J5 I6 M7 J7:J8 E8 H8 O8:R10 G9 I9 J10 I11 A12:E12 J12 M12">
    <cfRule type="cellIs" dxfId="151" priority="19" operator="equal">
      <formula>0</formula>
    </cfRule>
  </conditionalFormatting>
  <conditionalFormatting sqref="H15 H17:H22 H25:H26 H29:H33 H36:H57">
    <cfRule type="expression" dxfId="150" priority="5" stopIfTrue="1">
      <formula>$G15&lt;$H15</formula>
    </cfRule>
  </conditionalFormatting>
  <conditionalFormatting sqref="H26">
    <cfRule type="cellIs" dxfId="149" priority="14" stopIfTrue="1" operator="between">
      <formula>0</formula>
      <formula>0</formula>
    </cfRule>
  </conditionalFormatting>
  <conditionalFormatting sqref="H33">
    <cfRule type="cellIs" dxfId="148" priority="13" stopIfTrue="1" operator="between">
      <formula>0</formula>
      <formula>0</formula>
    </cfRule>
  </conditionalFormatting>
  <conditionalFormatting sqref="H57">
    <cfRule type="cellIs" dxfId="147" priority="12" stopIfTrue="1" operator="between">
      <formula>0</formula>
      <formula>0</formula>
    </cfRule>
  </conditionalFormatting>
  <conditionalFormatting sqref="J15 N15:N22 R15:R26 J17:J22 J25:J26 N25:N26">
    <cfRule type="expression" dxfId="146" priority="4" stopIfTrue="1">
      <formula>I15&lt;J15</formula>
    </cfRule>
  </conditionalFormatting>
  <conditionalFormatting sqref="J26">
    <cfRule type="cellIs" dxfId="145" priority="11" stopIfTrue="1" operator="between">
      <formula>0</formula>
      <formula>0</formula>
    </cfRule>
  </conditionalFormatting>
  <conditionalFormatting sqref="L15 L17:L18 L22 L26 L30:L33">
    <cfRule type="expression" dxfId="144" priority="3" stopIfTrue="1">
      <formula>K15&lt;L15</formula>
    </cfRule>
  </conditionalFormatting>
  <conditionalFormatting sqref="L26">
    <cfRule type="cellIs" dxfId="143" priority="10" stopIfTrue="1" operator="between">
      <formula>0</formula>
      <formula>0</formula>
    </cfRule>
  </conditionalFormatting>
  <conditionalFormatting sqref="L29">
    <cfRule type="expression" dxfId="142" priority="25">
      <formula>K29&lt;L29</formula>
    </cfRule>
  </conditionalFormatting>
  <conditionalFormatting sqref="L33">
    <cfRule type="cellIs" dxfId="141" priority="8" stopIfTrue="1" operator="between">
      <formula>0</formula>
      <formula>0</formula>
    </cfRule>
  </conditionalFormatting>
  <conditionalFormatting sqref="N26">
    <cfRule type="cellIs" dxfId="140" priority="9" stopIfTrue="1" operator="between">
      <formula>0</formula>
      <formula>0</formula>
    </cfRule>
  </conditionalFormatting>
  <conditionalFormatting sqref="R17 R25:R26 R33 R57">
    <cfRule type="cellIs" dxfId="139" priority="7" stopIfTrue="1" operator="between">
      <formula>0</formula>
      <formula>0</formula>
    </cfRule>
  </conditionalFormatting>
  <conditionalFormatting sqref="R27:R28 R34:R35 R58">
    <cfRule type="cellIs" dxfId="138" priority="21" operator="equal">
      <formula>0</formula>
    </cfRule>
    <cfRule type="expression" dxfId="137" priority="22">
      <formula>Q27&lt;R27</formula>
    </cfRule>
  </conditionalFormatting>
  <conditionalFormatting sqref="R29:R33 R36:R57">
    <cfRule type="expression" dxfId="136" priority="1" stopIfTrue="1">
      <formula>Q29&lt;R29</formula>
    </cfRule>
  </conditionalFormatting>
  <dataValidations count="2">
    <dataValidation imeMode="on" allowBlank="1" showInputMessage="1" showErrorMessage="1" sqref="O11 Q11 E8 O8:R10 I4 I6 J7:J8 J5 J12 O4:R6 I11 J3 M7 I9 J10 A12:E12 M12 H3 H8 G9 B3:F5" xr:uid="{7EADCC77-C520-4E37-90D3-1FCB7D5800D3}"/>
    <dataValidation imeMode="halfAlpha" operator="greaterThanOrEqual" allowBlank="1" showInputMessage="1" showErrorMessage="1" error="数値以外入力不可！" sqref="P35 F53 J35 F49 F31:F32 F55 F34 F36:F39 N35 F42 F46 L35 G36:R58 G29:R34 H18:H22 L26:L27 H15:L15 G27:H27 E26:H26 M25:N27 G25 M15:N22 I25:K27 I17:L22 E15:F25 G15:G22 O15:R27" xr:uid="{D6111468-EADD-4E2C-9A6D-6A07F1E8F4ED}"/>
  </dataValidations>
  <pageMargins left="0.7" right="0.7" top="0.75" bottom="0.75" header="0.3" footer="0.3"/>
  <pageSetup paperSize="9" scale="86" orientation="portrait" r:id="rId1"/>
  <ignoredErrors>
    <ignoredError sqref="B15:B24 B57 B29:B33 B25:B26" numberStoredAsText="1"/>
    <ignoredError sqref="O4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9305-469C-4BC8-A372-DC8C66C70A9B}">
  <sheetPr>
    <tabColor rgb="FFFF99CC"/>
    <pageSetUpPr fitToPage="1"/>
  </sheetPr>
  <dimension ref="A1:T74"/>
  <sheetViews>
    <sheetView showGridLines="0" showZeros="0" zoomScaleNormal="100" workbookViewId="0">
      <selection sqref="A1:M1"/>
    </sheetView>
  </sheetViews>
  <sheetFormatPr defaultRowHeight="13.5"/>
  <cols>
    <col min="1" max="1" width="3.5" style="47" customWidth="1"/>
    <col min="2" max="2" width="5.625" style="47" customWidth="1"/>
    <col min="3" max="3" width="9.5" style="47" customWidth="1"/>
    <col min="4" max="4" width="3.625" style="47" customWidth="1"/>
    <col min="5" max="6" width="6.25" style="47" customWidth="1"/>
    <col min="7" max="7" width="5.625" style="47" customWidth="1"/>
    <col min="8" max="8" width="5.25" style="47" customWidth="1"/>
    <col min="9" max="9" width="5.625" style="47" customWidth="1"/>
    <col min="10" max="10" width="5.5" style="47" customWidth="1"/>
    <col min="11" max="11" width="5.375" style="47" customWidth="1"/>
    <col min="12" max="12" width="5.875" style="47" customWidth="1"/>
    <col min="13" max="13" width="5.375" style="47" customWidth="1"/>
    <col min="14" max="14" width="5.875" style="47" customWidth="1"/>
    <col min="15" max="15" width="5.375" style="47" customWidth="1"/>
    <col min="16" max="16" width="5.875" style="47" customWidth="1"/>
    <col min="17" max="18" width="6.375" style="47" customWidth="1"/>
    <col min="19" max="16384" width="9" style="47"/>
  </cols>
  <sheetData>
    <row r="1" spans="1:18">
      <c r="A1" s="194" t="s">
        <v>458</v>
      </c>
      <c r="B1" s="20"/>
      <c r="C1" s="20"/>
      <c r="D1" s="20"/>
      <c r="E1" s="20"/>
      <c r="F1" s="20"/>
      <c r="G1" s="1732" t="s">
        <v>459</v>
      </c>
      <c r="H1" s="1732"/>
      <c r="I1" s="1732"/>
      <c r="J1" s="1732"/>
      <c r="K1" s="1732"/>
      <c r="L1" s="1732"/>
      <c r="M1" s="1732"/>
      <c r="N1" s="1732"/>
      <c r="O1" s="1732"/>
      <c r="P1" s="20"/>
      <c r="Q1" s="20"/>
      <c r="R1" s="20"/>
    </row>
    <row r="2" spans="1:18" ht="13.5" customHeight="1" thickBot="1">
      <c r="A2" s="194" t="s">
        <v>460</v>
      </c>
      <c r="B2" s="20"/>
      <c r="C2" s="20"/>
      <c r="D2" s="20"/>
      <c r="E2" s="20"/>
      <c r="F2" s="20"/>
      <c r="G2" s="1733"/>
      <c r="H2" s="1733"/>
      <c r="I2" s="1733"/>
      <c r="J2" s="1733"/>
      <c r="K2" s="1733"/>
      <c r="L2" s="1733"/>
      <c r="M2" s="1733"/>
      <c r="N2" s="1733"/>
      <c r="O2" s="1733"/>
      <c r="P2" s="1801" t="s">
        <v>618</v>
      </c>
      <c r="Q2" s="1801"/>
      <c r="R2" s="1801"/>
    </row>
    <row r="3" spans="1:18" ht="13.5" customHeight="1">
      <c r="A3" s="1735" t="s">
        <v>50</v>
      </c>
      <c r="B3" s="1738">
        <f>青森市!V2</f>
        <v>0</v>
      </c>
      <c r="C3" s="1739"/>
      <c r="D3" s="1739"/>
      <c r="E3" s="1739"/>
      <c r="F3" s="1740"/>
      <c r="G3" s="663" t="s">
        <v>462</v>
      </c>
      <c r="H3" s="664"/>
      <c r="I3" s="665" t="s">
        <v>463</v>
      </c>
      <c r="J3" s="1744">
        <f>青森市!C2</f>
        <v>0</v>
      </c>
      <c r="K3" s="1744"/>
      <c r="L3" s="1744"/>
      <c r="M3" s="1746" t="s">
        <v>464</v>
      </c>
      <c r="N3" s="1747"/>
      <c r="O3" s="1748" t="s">
        <v>465</v>
      </c>
      <c r="P3" s="1749"/>
      <c r="Q3" s="1750" t="s">
        <v>466</v>
      </c>
      <c r="R3" s="1751"/>
    </row>
    <row r="4" spans="1:18" ht="13.5" customHeight="1">
      <c r="A4" s="1736"/>
      <c r="B4" s="1741"/>
      <c r="C4" s="1742"/>
      <c r="D4" s="1742"/>
      <c r="E4" s="1742"/>
      <c r="F4" s="1743"/>
      <c r="G4" s="1752">
        <f>青森市!P2</f>
        <v>0</v>
      </c>
      <c r="H4" s="1753"/>
      <c r="I4" s="666"/>
      <c r="J4" s="1745"/>
      <c r="K4" s="1745"/>
      <c r="L4" s="1745"/>
      <c r="M4" s="1756" t="s">
        <v>466</v>
      </c>
      <c r="N4" s="1757"/>
      <c r="O4" s="1758">
        <f>青森市!I2</f>
        <v>0</v>
      </c>
      <c r="P4" s="1759"/>
      <c r="Q4" s="1759"/>
      <c r="R4" s="1760"/>
    </row>
    <row r="5" spans="1:18" ht="13.5" customHeight="1">
      <c r="A5" s="1736"/>
      <c r="B5" s="1741"/>
      <c r="C5" s="1742"/>
      <c r="D5" s="1742"/>
      <c r="E5" s="1742"/>
      <c r="F5" s="1743"/>
      <c r="G5" s="1752"/>
      <c r="H5" s="1753"/>
      <c r="I5" s="667" t="s">
        <v>467</v>
      </c>
      <c r="J5" s="1799"/>
      <c r="K5" s="1799"/>
      <c r="L5" s="1799"/>
      <c r="M5" s="1799"/>
      <c r="N5" s="1800"/>
      <c r="O5" s="1758"/>
      <c r="P5" s="1759"/>
      <c r="Q5" s="1759"/>
      <c r="R5" s="1760"/>
    </row>
    <row r="6" spans="1:18" ht="13.5" customHeight="1">
      <c r="A6" s="1737"/>
      <c r="B6" s="1766"/>
      <c r="C6" s="1767"/>
      <c r="D6" s="1767"/>
      <c r="E6" s="1767"/>
      <c r="F6" s="1767"/>
      <c r="G6" s="1752"/>
      <c r="H6" s="1753"/>
      <c r="I6" s="684"/>
      <c r="J6" s="1799"/>
      <c r="K6" s="1799"/>
      <c r="L6" s="1799"/>
      <c r="M6" s="1799"/>
      <c r="N6" s="1800"/>
      <c r="O6" s="1761"/>
      <c r="P6" s="1762"/>
      <c r="Q6" s="1762"/>
      <c r="R6" s="1763"/>
    </row>
    <row r="7" spans="1:18" ht="13.5" customHeight="1">
      <c r="A7" s="669" t="s">
        <v>468</v>
      </c>
      <c r="B7" s="670"/>
      <c r="C7" s="1768">
        <f>SUM(青森市.:八戸市・三戸郡!A8:D10)</f>
        <v>0</v>
      </c>
      <c r="D7" s="1769"/>
      <c r="E7" s="671" t="s">
        <v>469</v>
      </c>
      <c r="F7" s="671"/>
      <c r="G7" s="1754"/>
      <c r="H7" s="1755"/>
      <c r="I7" s="672" t="s">
        <v>470</v>
      </c>
      <c r="J7" s="1727"/>
      <c r="K7" s="1727"/>
      <c r="L7" s="673" t="s">
        <v>471</v>
      </c>
      <c r="M7" s="1727"/>
      <c r="N7" s="1728"/>
      <c r="O7" s="671" t="s">
        <v>472</v>
      </c>
      <c r="P7" s="671"/>
      <c r="Q7" s="671"/>
      <c r="R7" s="674"/>
    </row>
    <row r="8" spans="1:18" ht="13.5" customHeight="1">
      <c r="A8" s="1696">
        <f>SUM(R15,R17,R18,R23,R29,R34,R36,R42,R50,R52,R56)</f>
        <v>0</v>
      </c>
      <c r="B8" s="1697"/>
      <c r="C8" s="1697"/>
      <c r="D8" s="1698"/>
      <c r="E8" s="1702">
        <v>0</v>
      </c>
      <c r="F8" s="1703"/>
      <c r="G8" s="675" t="s">
        <v>473</v>
      </c>
      <c r="H8" s="676"/>
      <c r="I8" s="677" t="s">
        <v>474</v>
      </c>
      <c r="J8" s="1704">
        <f>青森市!M2</f>
        <v>0</v>
      </c>
      <c r="K8" s="1704"/>
      <c r="L8" s="1704"/>
      <c r="M8" s="1704"/>
      <c r="N8" s="1705"/>
      <c r="O8" s="1708"/>
      <c r="P8" s="1709"/>
      <c r="Q8" s="1709"/>
      <c r="R8" s="1710"/>
    </row>
    <row r="9" spans="1:18" ht="13.5" customHeight="1">
      <c r="A9" s="1696"/>
      <c r="B9" s="1697"/>
      <c r="C9" s="1697"/>
      <c r="D9" s="1698"/>
      <c r="E9" s="1702"/>
      <c r="F9" s="1703"/>
      <c r="G9" s="1822"/>
      <c r="H9" s="1823"/>
      <c r="I9" s="678"/>
      <c r="J9" s="1706"/>
      <c r="K9" s="1706"/>
      <c r="L9" s="1706"/>
      <c r="M9" s="1706"/>
      <c r="N9" s="1707"/>
      <c r="O9" s="1708"/>
      <c r="P9" s="1709"/>
      <c r="Q9" s="1709"/>
      <c r="R9" s="1710"/>
    </row>
    <row r="10" spans="1:18" ht="13.5" customHeight="1">
      <c r="A10" s="1699"/>
      <c r="B10" s="1700"/>
      <c r="C10" s="1700"/>
      <c r="D10" s="1701"/>
      <c r="E10" s="706" t="s">
        <v>475</v>
      </c>
      <c r="F10" s="679" t="s">
        <v>476</v>
      </c>
      <c r="G10" s="1822"/>
      <c r="H10" s="1823"/>
      <c r="I10" s="680" t="s">
        <v>467</v>
      </c>
      <c r="J10" s="1718"/>
      <c r="K10" s="1718"/>
      <c r="L10" s="1718"/>
      <c r="M10" s="1718"/>
      <c r="N10" s="1719"/>
      <c r="O10" s="1711"/>
      <c r="P10" s="1712"/>
      <c r="Q10" s="1712"/>
      <c r="R10" s="1713"/>
    </row>
    <row r="11" spans="1:18" ht="13.5" customHeight="1">
      <c r="A11" s="681" t="s">
        <v>477</v>
      </c>
      <c r="B11" s="671"/>
      <c r="C11" s="670"/>
      <c r="D11" s="682"/>
      <c r="E11" s="671" t="s">
        <v>478</v>
      </c>
      <c r="F11" s="671"/>
      <c r="G11" s="1822"/>
      <c r="H11" s="1823"/>
      <c r="I11" s="683"/>
      <c r="J11" s="1718"/>
      <c r="K11" s="1718"/>
      <c r="L11" s="1718"/>
      <c r="M11" s="1718"/>
      <c r="N11" s="1719"/>
      <c r="O11" s="1720" t="s">
        <v>479</v>
      </c>
      <c r="P11" s="1721"/>
      <c r="Q11" s="1720" t="s">
        <v>480</v>
      </c>
      <c r="R11" s="1722"/>
    </row>
    <row r="12" spans="1:18" ht="13.5" customHeight="1">
      <c r="A12" s="1723"/>
      <c r="B12" s="1724"/>
      <c r="C12" s="1724"/>
      <c r="D12" s="1725"/>
      <c r="E12" s="1726"/>
      <c r="F12" s="1725"/>
      <c r="G12" s="1824"/>
      <c r="H12" s="1825"/>
      <c r="I12" s="672" t="s">
        <v>470</v>
      </c>
      <c r="J12" s="1727"/>
      <c r="K12" s="1727"/>
      <c r="L12" s="673" t="s">
        <v>471</v>
      </c>
      <c r="M12" s="1727"/>
      <c r="N12" s="1728"/>
      <c r="O12" s="1729" t="s">
        <v>481</v>
      </c>
      <c r="P12" s="1729"/>
      <c r="Q12" s="1730" t="s">
        <v>482</v>
      </c>
      <c r="R12" s="1731"/>
    </row>
    <row r="13" spans="1:18" ht="13.5" customHeight="1">
      <c r="A13" s="195"/>
      <c r="B13" s="196"/>
      <c r="C13" s="196"/>
      <c r="D13" s="196"/>
      <c r="E13" s="1668" t="s">
        <v>483</v>
      </c>
      <c r="F13" s="1669"/>
      <c r="G13" s="1670" t="s">
        <v>484</v>
      </c>
      <c r="H13" s="1671"/>
      <c r="I13" s="1672" t="s">
        <v>527</v>
      </c>
      <c r="J13" s="1672"/>
      <c r="K13" s="1670" t="s">
        <v>619</v>
      </c>
      <c r="L13" s="1671"/>
      <c r="M13" s="1634" t="s">
        <v>536</v>
      </c>
      <c r="N13" s="1635"/>
      <c r="O13" s="1816" t="s">
        <v>488</v>
      </c>
      <c r="P13" s="1817"/>
      <c r="Q13" s="1677" t="s">
        <v>489</v>
      </c>
      <c r="R13" s="1678"/>
    </row>
    <row r="14" spans="1:18" ht="13.5" customHeight="1">
      <c r="A14" s="331"/>
      <c r="B14" s="199" t="s">
        <v>51</v>
      </c>
      <c r="C14" s="200" t="s">
        <v>52</v>
      </c>
      <c r="D14" s="201"/>
      <c r="E14" s="202" t="s">
        <v>490</v>
      </c>
      <c r="F14" s="522" t="s">
        <v>491</v>
      </c>
      <c r="G14" s="332" t="s">
        <v>136</v>
      </c>
      <c r="H14" s="333" t="s">
        <v>492</v>
      </c>
      <c r="I14" s="198" t="s">
        <v>136</v>
      </c>
      <c r="J14" s="334" t="s">
        <v>492</v>
      </c>
      <c r="K14" s="197" t="s">
        <v>136</v>
      </c>
      <c r="L14" s="333" t="s">
        <v>492</v>
      </c>
      <c r="M14" s="205" t="s">
        <v>136</v>
      </c>
      <c r="N14" s="203" t="s">
        <v>492</v>
      </c>
      <c r="O14" s="205"/>
      <c r="P14" s="203"/>
      <c r="Q14" s="206" t="s">
        <v>493</v>
      </c>
      <c r="R14" s="207" t="s">
        <v>419</v>
      </c>
    </row>
    <row r="15" spans="1:18" ht="13.5" customHeight="1">
      <c r="A15" s="1679" t="s">
        <v>110</v>
      </c>
      <c r="B15" s="238" t="s">
        <v>620</v>
      </c>
      <c r="C15" s="549" t="s">
        <v>621</v>
      </c>
      <c r="D15" s="499" t="s">
        <v>499</v>
      </c>
      <c r="E15" s="850">
        <f>黒石市・南津軽郡・五所川原市!F6</f>
        <v>6000</v>
      </c>
      <c r="F15" s="211">
        <f>黒石市・南津軽郡・五所川原市!G6</f>
        <v>0</v>
      </c>
      <c r="G15" s="360">
        <f>黒石市・南津軽郡・五所川原市!N6</f>
        <v>300</v>
      </c>
      <c r="H15" s="705">
        <f>黒石市・南津軽郡・五所川原市!O6</f>
        <v>0</v>
      </c>
      <c r="I15" s="362"/>
      <c r="J15" s="361"/>
      <c r="K15" s="360">
        <f>黒石市・南津軽郡・五所川原市!J6</f>
        <v>100</v>
      </c>
      <c r="L15" s="705">
        <f>黒石市・南津軽郡・五所川原市!K6</f>
        <v>0</v>
      </c>
      <c r="M15" s="360"/>
      <c r="N15" s="492"/>
      <c r="O15" s="360"/>
      <c r="P15" s="705"/>
      <c r="Q15" s="550">
        <f>SUM(E15,G15,K15,O15)</f>
        <v>6400</v>
      </c>
      <c r="R15" s="213">
        <f>SUM(F15,H15,L15,P15)</f>
        <v>0</v>
      </c>
    </row>
    <row r="16" spans="1:18">
      <c r="A16" s="1680"/>
      <c r="B16" s="551"/>
      <c r="C16" s="380"/>
      <c r="D16" s="479"/>
      <c r="E16" s="851"/>
      <c r="F16" s="726"/>
      <c r="G16" s="354"/>
      <c r="H16" s="352"/>
      <c r="I16" s="353"/>
      <c r="J16" s="352"/>
      <c r="K16" s="354"/>
      <c r="L16" s="352"/>
      <c r="M16" s="354"/>
      <c r="N16" s="355"/>
      <c r="O16" s="354"/>
      <c r="P16" s="748"/>
      <c r="Q16" s="356"/>
      <c r="R16" s="219"/>
    </row>
    <row r="17" spans="1:20">
      <c r="A17" s="1680"/>
      <c r="B17" s="406" t="s">
        <v>622</v>
      </c>
      <c r="C17" s="498" t="s">
        <v>623</v>
      </c>
      <c r="D17" s="499"/>
      <c r="E17" s="852"/>
      <c r="F17" s="729"/>
      <c r="G17" s="342"/>
      <c r="H17" s="343"/>
      <c r="I17" s="344">
        <f>黒石市・南津軽郡・五所川原市!V5</f>
        <v>350</v>
      </c>
      <c r="J17" s="217">
        <f>黒石市・南津軽郡・五所川原市!W5</f>
        <v>0</v>
      </c>
      <c r="K17" s="342"/>
      <c r="L17" s="343"/>
      <c r="M17" s="342"/>
      <c r="N17" s="345"/>
      <c r="O17" s="342"/>
      <c r="P17" s="345"/>
      <c r="Q17" s="320">
        <f>I17</f>
        <v>350</v>
      </c>
      <c r="R17" s="219">
        <f>J17</f>
        <v>0</v>
      </c>
    </row>
    <row r="18" spans="1:20">
      <c r="A18" s="1680"/>
      <c r="B18" s="226" t="s">
        <v>617</v>
      </c>
      <c r="C18" s="498" t="s">
        <v>624</v>
      </c>
      <c r="D18" s="499"/>
      <c r="E18" s="852"/>
      <c r="F18" s="713"/>
      <c r="G18" s="342"/>
      <c r="H18" s="343"/>
      <c r="I18" s="344"/>
      <c r="J18" s="343"/>
      <c r="K18" s="342"/>
      <c r="L18" s="343"/>
      <c r="M18" s="342">
        <f>黒石市・南津軽郡・五所川原市!Z5</f>
        <v>1750</v>
      </c>
      <c r="N18" s="217">
        <f>黒石市・南津軽郡・五所川原市!AA5</f>
        <v>0</v>
      </c>
      <c r="O18" s="342"/>
      <c r="P18" s="345"/>
      <c r="Q18" s="320">
        <f>M18</f>
        <v>1750</v>
      </c>
      <c r="R18" s="219">
        <f>N18</f>
        <v>0</v>
      </c>
    </row>
    <row r="19" spans="1:20" ht="13.5" customHeight="1">
      <c r="A19" s="1681"/>
      <c r="B19" s="470"/>
      <c r="C19" s="553"/>
      <c r="D19" s="535"/>
      <c r="E19" s="853"/>
      <c r="F19" s="726"/>
      <c r="G19" s="354"/>
      <c r="H19" s="352"/>
      <c r="I19" s="353"/>
      <c r="J19" s="352"/>
      <c r="K19" s="354"/>
      <c r="L19" s="352"/>
      <c r="M19" s="354"/>
      <c r="N19" s="355"/>
      <c r="O19" s="354"/>
      <c r="P19" s="355"/>
      <c r="Q19" s="356"/>
      <c r="R19" s="501"/>
    </row>
    <row r="20" spans="1:20" ht="13.5" customHeight="1">
      <c r="A20" s="1679" t="s">
        <v>625</v>
      </c>
      <c r="B20" s="554" t="s">
        <v>626</v>
      </c>
      <c r="C20" s="505" t="s">
        <v>627</v>
      </c>
      <c r="D20" s="538" t="s">
        <v>499</v>
      </c>
      <c r="E20" s="854">
        <f>黒石市・南津軽郡・五所川原市!F8</f>
        <v>2800</v>
      </c>
      <c r="F20" s="710">
        <f>黒石市・南津軽郡・五所川原市!G8</f>
        <v>0</v>
      </c>
      <c r="G20" s="360"/>
      <c r="H20" s="361"/>
      <c r="I20" s="362"/>
      <c r="J20" s="361"/>
      <c r="K20" s="360">
        <f>黒石市・南津軽郡・五所川原市!J8</f>
        <v>110</v>
      </c>
      <c r="L20" s="705">
        <f>黒石市・南津軽郡・五所川原市!K8</f>
        <v>0</v>
      </c>
      <c r="M20" s="360"/>
      <c r="N20" s="492"/>
      <c r="O20" s="493">
        <v>200</v>
      </c>
      <c r="P20" s="705"/>
      <c r="Q20" s="316">
        <f t="shared" ref="Q20:R22" si="0">SUM(E20,K20,O20)</f>
        <v>3110</v>
      </c>
      <c r="R20" s="555">
        <f t="shared" si="0"/>
        <v>0</v>
      </c>
    </row>
    <row r="21" spans="1:20">
      <c r="A21" s="1680"/>
      <c r="B21" s="226" t="s">
        <v>628</v>
      </c>
      <c r="C21" s="444" t="s">
        <v>629</v>
      </c>
      <c r="D21" s="528" t="s">
        <v>499</v>
      </c>
      <c r="E21" s="855">
        <f>黒石市・南津軽郡・五所川原市!F9</f>
        <v>3150</v>
      </c>
      <c r="F21" s="211">
        <f>黒石市・南津軽郡・五所川原市!G9</f>
        <v>0</v>
      </c>
      <c r="G21" s="342"/>
      <c r="H21" s="343"/>
      <c r="I21" s="344"/>
      <c r="J21" s="343"/>
      <c r="K21" s="342">
        <f>黒石市・南津軽郡・五所川原市!J9</f>
        <v>110</v>
      </c>
      <c r="L21" s="886">
        <f>黒石市・南津軽郡・五所川原市!K9</f>
        <v>0</v>
      </c>
      <c r="M21" s="342"/>
      <c r="N21" s="343"/>
      <c r="O21" s="342"/>
      <c r="P21" s="343"/>
      <c r="Q21" s="320">
        <f t="shared" si="0"/>
        <v>3260</v>
      </c>
      <c r="R21" s="219">
        <f t="shared" si="0"/>
        <v>0</v>
      </c>
    </row>
    <row r="22" spans="1:20" ht="13.5" customHeight="1">
      <c r="A22" s="1680"/>
      <c r="B22" s="238" t="s">
        <v>630</v>
      </c>
      <c r="C22" s="444" t="s">
        <v>631</v>
      </c>
      <c r="D22" s="528" t="s">
        <v>499</v>
      </c>
      <c r="E22" s="856">
        <f>黒石市・南津軽郡・五所川原市!F10</f>
        <v>590</v>
      </c>
      <c r="F22" s="211">
        <f>黒石市・南津軽郡・五所川原市!G10</f>
        <v>0</v>
      </c>
      <c r="G22" s="342"/>
      <c r="H22" s="343"/>
      <c r="I22" s="344"/>
      <c r="J22" s="343"/>
      <c r="K22" s="342">
        <f>黒石市・南津軽郡・五所川原市!J10</f>
        <v>70</v>
      </c>
      <c r="L22" s="894">
        <f>黒石市・南津軽郡・五所川原市!K10</f>
        <v>0</v>
      </c>
      <c r="M22" s="342"/>
      <c r="N22" s="343"/>
      <c r="O22" s="342"/>
      <c r="P22" s="343"/>
      <c r="Q22" s="320">
        <f t="shared" si="0"/>
        <v>660</v>
      </c>
      <c r="R22" s="346">
        <f t="shared" si="0"/>
        <v>0</v>
      </c>
    </row>
    <row r="23" spans="1:20">
      <c r="A23" s="1680"/>
      <c r="B23" s="238" t="s">
        <v>632</v>
      </c>
      <c r="C23" s="546" t="s">
        <v>533</v>
      </c>
      <c r="D23" s="499"/>
      <c r="E23" s="855">
        <f>SUM(E20:E22)</f>
        <v>6540</v>
      </c>
      <c r="F23" s="709">
        <f>SUM(F20:F22)</f>
        <v>0</v>
      </c>
      <c r="G23" s="342"/>
      <c r="H23" s="343"/>
      <c r="I23" s="344"/>
      <c r="J23" s="343"/>
      <c r="K23" s="871">
        <f>SUM(K20:K22)</f>
        <v>290</v>
      </c>
      <c r="L23" s="887">
        <f>SUM(L20:L22)</f>
        <v>0</v>
      </c>
      <c r="M23" s="342"/>
      <c r="N23" s="343"/>
      <c r="O23" s="342"/>
      <c r="P23" s="343"/>
      <c r="Q23" s="320">
        <f>SUM(Q20:Q22)</f>
        <v>7030</v>
      </c>
      <c r="R23" s="236">
        <f>SUM(R20:R22)</f>
        <v>0</v>
      </c>
    </row>
    <row r="24" spans="1:20">
      <c r="A24" s="1680"/>
      <c r="B24" s="556"/>
      <c r="C24" s="498"/>
      <c r="D24" s="499"/>
      <c r="E24" s="855"/>
      <c r="F24" s="713"/>
      <c r="G24" s="342"/>
      <c r="H24" s="343"/>
      <c r="I24" s="344"/>
      <c r="J24" s="343"/>
      <c r="K24" s="342"/>
      <c r="L24" s="884"/>
      <c r="M24" s="342"/>
      <c r="N24" s="343"/>
      <c r="O24" s="342"/>
      <c r="P24" s="343"/>
      <c r="Q24" s="320"/>
      <c r="R24" s="500"/>
    </row>
    <row r="25" spans="1:20">
      <c r="A25" s="1680"/>
      <c r="B25" s="238" t="s">
        <v>617</v>
      </c>
      <c r="C25" s="498" t="s">
        <v>536</v>
      </c>
      <c r="D25" s="499"/>
      <c r="E25" s="855"/>
      <c r="F25" s="713"/>
      <c r="G25" s="342"/>
      <c r="H25" s="343"/>
      <c r="I25" s="344"/>
      <c r="J25" s="343"/>
      <c r="K25" s="342"/>
      <c r="L25" s="884"/>
      <c r="M25" s="342"/>
      <c r="N25" s="352"/>
      <c r="O25" s="342"/>
      <c r="P25" s="343"/>
      <c r="Q25" s="557"/>
      <c r="R25" s="501"/>
    </row>
    <row r="26" spans="1:20">
      <c r="A26" s="1680"/>
      <c r="B26" s="226"/>
      <c r="C26" s="498" t="s">
        <v>633</v>
      </c>
      <c r="D26" s="499"/>
      <c r="E26" s="855"/>
      <c r="F26" s="730"/>
      <c r="G26" s="342"/>
      <c r="H26" s="343"/>
      <c r="I26" s="344"/>
      <c r="J26" s="343"/>
      <c r="K26" s="342"/>
      <c r="L26" s="884"/>
      <c r="M26" s="342">
        <f>黒石市・南津軽郡・五所川原市!Z8</f>
        <v>410</v>
      </c>
      <c r="N26" s="217">
        <f>黒石市・南津軽郡・五所川原市!AA8</f>
        <v>0</v>
      </c>
      <c r="O26" s="342"/>
      <c r="P26" s="343"/>
      <c r="Q26" s="557">
        <f>M26</f>
        <v>410</v>
      </c>
      <c r="R26" s="219">
        <f t="shared" ref="Q26:R28" si="1">N26</f>
        <v>0</v>
      </c>
    </row>
    <row r="27" spans="1:20">
      <c r="A27" s="1680"/>
      <c r="B27" s="558"/>
      <c r="C27" s="498" t="s">
        <v>634</v>
      </c>
      <c r="D27" s="499"/>
      <c r="E27" s="855"/>
      <c r="F27" s="730"/>
      <c r="G27" s="342"/>
      <c r="H27" s="559"/>
      <c r="I27" s="342"/>
      <c r="J27" s="559"/>
      <c r="K27" s="342"/>
      <c r="L27" s="884"/>
      <c r="M27" s="342">
        <f>黒石市・南津軽郡・五所川原市!Z9</f>
        <v>880</v>
      </c>
      <c r="N27" s="217">
        <f>黒石市・南津軽郡・五所川原市!AA9</f>
        <v>0</v>
      </c>
      <c r="O27" s="342"/>
      <c r="P27" s="343"/>
      <c r="Q27" s="557">
        <f t="shared" si="1"/>
        <v>880</v>
      </c>
      <c r="R27" s="219">
        <f t="shared" si="1"/>
        <v>0</v>
      </c>
    </row>
    <row r="28" spans="1:20">
      <c r="A28" s="1680"/>
      <c r="B28" s="470"/>
      <c r="C28" s="272" t="s">
        <v>635</v>
      </c>
      <c r="D28" s="560"/>
      <c r="E28" s="857"/>
      <c r="F28" s="726"/>
      <c r="G28" s="342"/>
      <c r="H28" s="343"/>
      <c r="I28" s="344"/>
      <c r="J28" s="343"/>
      <c r="K28" s="342"/>
      <c r="L28" s="884"/>
      <c r="M28" s="342">
        <f>黒石市・南津軽郡・五所川原市!Z10</f>
        <v>230</v>
      </c>
      <c r="N28" s="217">
        <f>黒石市・南津軽郡・五所川原市!AA10</f>
        <v>0</v>
      </c>
      <c r="O28" s="342"/>
      <c r="P28" s="343"/>
      <c r="Q28" s="557">
        <f t="shared" si="1"/>
        <v>230</v>
      </c>
      <c r="R28" s="346">
        <f t="shared" si="1"/>
        <v>0</v>
      </c>
    </row>
    <row r="29" spans="1:20">
      <c r="A29" s="1680"/>
      <c r="B29" s="470" t="s">
        <v>636</v>
      </c>
      <c r="C29" s="364" t="s">
        <v>533</v>
      </c>
      <c r="D29" s="561"/>
      <c r="E29" s="857"/>
      <c r="F29" s="731"/>
      <c r="G29" s="354"/>
      <c r="H29" s="352"/>
      <c r="I29" s="353"/>
      <c r="J29" s="352"/>
      <c r="K29" s="342"/>
      <c r="L29" s="895"/>
      <c r="M29" s="354">
        <f>SUM(M26:M28)</f>
        <v>1520</v>
      </c>
      <c r="N29" s="235">
        <f>SUM(N26:N28)</f>
        <v>0</v>
      </c>
      <c r="O29" s="354"/>
      <c r="P29" s="352"/>
      <c r="Q29" s="557">
        <f>SUM(Q26:Q28)</f>
        <v>1520</v>
      </c>
      <c r="R29" s="236">
        <f>SUM(R26:R28)</f>
        <v>0</v>
      </c>
    </row>
    <row r="30" spans="1:20">
      <c r="A30" s="1681"/>
      <c r="B30" s="406"/>
      <c r="C30" s="436"/>
      <c r="D30" s="562"/>
      <c r="E30" s="858"/>
      <c r="F30" s="473"/>
      <c r="G30" s="342"/>
      <c r="H30" s="343"/>
      <c r="I30" s="342"/>
      <c r="J30" s="343"/>
      <c r="K30" s="342"/>
      <c r="L30" s="884"/>
      <c r="M30" s="342"/>
      <c r="N30" s="343"/>
      <c r="O30" s="342"/>
      <c r="P30" s="343"/>
      <c r="Q30" s="487"/>
      <c r="R30" s="501"/>
      <c r="T30" s="120"/>
    </row>
    <row r="31" spans="1:20">
      <c r="A31" s="1679" t="s">
        <v>637</v>
      </c>
      <c r="B31" s="563" t="s">
        <v>638</v>
      </c>
      <c r="C31" s="544" t="s">
        <v>639</v>
      </c>
      <c r="D31" s="545" t="s">
        <v>499</v>
      </c>
      <c r="E31" s="854">
        <f>黒石市・南津軽郡・五所川原市!F12</f>
        <v>2050</v>
      </c>
      <c r="F31" s="710">
        <f>黒石市・南津軽郡・五所川原市!G12</f>
        <v>0</v>
      </c>
      <c r="G31" s="360"/>
      <c r="H31" s="361"/>
      <c r="I31" s="362"/>
      <c r="J31" s="361"/>
      <c r="K31" s="360">
        <f>黒石市・南津軽郡・五所川原市!J12</f>
        <v>100</v>
      </c>
      <c r="L31" s="896">
        <f>黒石市・南津軽郡・五所川原市!K12</f>
        <v>0</v>
      </c>
      <c r="M31" s="360"/>
      <c r="N31" s="361"/>
      <c r="O31" s="439"/>
      <c r="P31" s="527"/>
      <c r="Q31" s="316">
        <f t="shared" ref="Q31:R33" si="2">SUM(E31,K31,O31)</f>
        <v>2150</v>
      </c>
      <c r="R31" s="213">
        <f t="shared" si="2"/>
        <v>0</v>
      </c>
    </row>
    <row r="32" spans="1:20">
      <c r="A32" s="1820"/>
      <c r="B32" s="564" t="s">
        <v>640</v>
      </c>
      <c r="C32" s="43" t="s">
        <v>641</v>
      </c>
      <c r="D32" s="528" t="s">
        <v>499</v>
      </c>
      <c r="E32" s="858">
        <f>黒石市・南津軽郡・五所川原市!F13</f>
        <v>2200</v>
      </c>
      <c r="F32" s="707">
        <f>黒石市・南津軽郡・五所川原市!G13</f>
        <v>0</v>
      </c>
      <c r="G32" s="342"/>
      <c r="H32" s="559"/>
      <c r="I32" s="342"/>
      <c r="J32" s="559"/>
      <c r="K32" s="342">
        <f>黒石市・南津軽郡・五所川原市!J13</f>
        <v>230</v>
      </c>
      <c r="L32" s="897">
        <f>黒石市・南津軽郡・五所川原市!K13</f>
        <v>0</v>
      </c>
      <c r="M32" s="342"/>
      <c r="N32" s="559"/>
      <c r="O32" s="437"/>
      <c r="P32" s="451"/>
      <c r="Q32" s="320">
        <f t="shared" si="2"/>
        <v>2430</v>
      </c>
      <c r="R32" s="219">
        <f t="shared" si="2"/>
        <v>0</v>
      </c>
    </row>
    <row r="33" spans="1:18">
      <c r="A33" s="1820"/>
      <c r="B33" s="564" t="s">
        <v>642</v>
      </c>
      <c r="C33" s="532" t="s">
        <v>643</v>
      </c>
      <c r="D33" s="830" t="s">
        <v>499</v>
      </c>
      <c r="E33" s="318">
        <f>黒石市・南津軽郡・五所川原市!F14</f>
        <v>2000</v>
      </c>
      <c r="F33" s="707">
        <f>黒石市・南津軽郡・五所川原市!G14</f>
        <v>0</v>
      </c>
      <c r="G33" s="342"/>
      <c r="H33" s="455"/>
      <c r="I33" s="342"/>
      <c r="J33" s="343"/>
      <c r="K33" s="420">
        <f>黒石市・南津軽郡・五所川原市!J14</f>
        <v>40</v>
      </c>
      <c r="L33" s="217">
        <f>黒石市・南津軽郡・五所川原市!K14</f>
        <v>0</v>
      </c>
      <c r="M33" s="342"/>
      <c r="N33" s="343"/>
      <c r="O33" s="456"/>
      <c r="P33" s="451"/>
      <c r="Q33" s="320">
        <f t="shared" si="2"/>
        <v>2040</v>
      </c>
      <c r="R33" s="219">
        <f t="shared" si="2"/>
        <v>0</v>
      </c>
    </row>
    <row r="34" spans="1:18">
      <c r="A34" s="1820"/>
      <c r="B34" s="558" t="s">
        <v>644</v>
      </c>
      <c r="C34" s="509" t="s">
        <v>533</v>
      </c>
      <c r="D34" s="454"/>
      <c r="E34" s="855">
        <f>SUM(E31:E33)</f>
        <v>6250</v>
      </c>
      <c r="F34" s="709">
        <f>SUM(F31:F33)</f>
        <v>0</v>
      </c>
      <c r="G34" s="342"/>
      <c r="H34" s="343"/>
      <c r="I34" s="344"/>
      <c r="J34" s="343"/>
      <c r="K34" s="342">
        <f>SUM(K31:K33)</f>
        <v>370</v>
      </c>
      <c r="L34" s="235">
        <f>SUM(L31:L33)</f>
        <v>0</v>
      </c>
      <c r="M34" s="320"/>
      <c r="N34" s="529"/>
      <c r="O34" s="465"/>
      <c r="P34" s="466"/>
      <c r="Q34" s="424">
        <f>SUM(Q31:Q33)</f>
        <v>6620</v>
      </c>
      <c r="R34" s="225">
        <f>SUM(R31:R33)</f>
        <v>0</v>
      </c>
    </row>
    <row r="35" spans="1:18">
      <c r="A35" s="1820"/>
      <c r="B35" s="226"/>
      <c r="C35" s="43"/>
      <c r="D35" s="560"/>
      <c r="E35" s="855"/>
      <c r="F35" s="730"/>
      <c r="G35" s="342"/>
      <c r="H35" s="343"/>
      <c r="I35" s="344"/>
      <c r="J35" s="343"/>
      <c r="K35" s="342"/>
      <c r="L35" s="884"/>
      <c r="M35" s="342"/>
      <c r="N35" s="343"/>
      <c r="O35" s="437"/>
      <c r="P35" s="451"/>
      <c r="Q35" s="557"/>
      <c r="R35" s="219"/>
    </row>
    <row r="36" spans="1:18">
      <c r="A36" s="1820"/>
      <c r="B36" s="558" t="s">
        <v>645</v>
      </c>
      <c r="C36" s="282" t="s">
        <v>646</v>
      </c>
      <c r="D36" s="560"/>
      <c r="E36" s="855"/>
      <c r="F36" s="730"/>
      <c r="G36" s="342"/>
      <c r="H36" s="343"/>
      <c r="I36" s="344">
        <f>黒石市・南津軽郡・五所川原市!V14</f>
        <v>150</v>
      </c>
      <c r="J36" s="217">
        <f>黒石市・南津軽郡・五所川原市!W14</f>
        <v>0</v>
      </c>
      <c r="K36" s="342"/>
      <c r="L36" s="343"/>
      <c r="M36" s="342"/>
      <c r="N36" s="343"/>
      <c r="O36" s="437"/>
      <c r="P36" s="451"/>
      <c r="Q36" s="557">
        <f>I36</f>
        <v>150</v>
      </c>
      <c r="R36" s="219">
        <f>J36</f>
        <v>0</v>
      </c>
    </row>
    <row r="37" spans="1:18">
      <c r="A37" s="1820"/>
      <c r="B37" s="824"/>
      <c r="C37" s="282"/>
      <c r="D37" s="560"/>
      <c r="E37" s="856"/>
      <c r="F37" s="825"/>
      <c r="G37" s="342"/>
      <c r="H37" s="343"/>
      <c r="I37" s="344"/>
      <c r="J37" s="217"/>
      <c r="K37" s="342"/>
      <c r="L37" s="343"/>
      <c r="M37" s="342"/>
      <c r="N37" s="343"/>
      <c r="O37" s="437"/>
      <c r="P37" s="451"/>
      <c r="Q37" s="557"/>
      <c r="R37" s="219"/>
    </row>
    <row r="38" spans="1:18">
      <c r="A38" s="1820"/>
      <c r="B38" s="566" t="s">
        <v>617</v>
      </c>
      <c r="C38" s="468" t="s">
        <v>536</v>
      </c>
      <c r="D38" s="499"/>
      <c r="E38" s="856"/>
      <c r="F38" s="711"/>
      <c r="G38" s="342"/>
      <c r="H38" s="343"/>
      <c r="I38" s="344"/>
      <c r="J38" s="343"/>
      <c r="K38" s="342"/>
      <c r="L38" s="343"/>
      <c r="M38" s="342"/>
      <c r="N38" s="343"/>
      <c r="O38" s="437"/>
      <c r="P38" s="451"/>
      <c r="Q38" s="557"/>
      <c r="R38" s="219"/>
    </row>
    <row r="39" spans="1:18">
      <c r="A39" s="1820"/>
      <c r="B39" s="566"/>
      <c r="C39" s="412" t="s">
        <v>649</v>
      </c>
      <c r="D39" s="472"/>
      <c r="E39" s="858"/>
      <c r="F39" s="473"/>
      <c r="G39" s="569"/>
      <c r="H39" s="570"/>
      <c r="I39" s="569"/>
      <c r="J39" s="570"/>
      <c r="K39" s="569"/>
      <c r="L39" s="570"/>
      <c r="M39" s="569">
        <f>黒石市・南津軽郡・五所川原市!Z15</f>
        <v>270</v>
      </c>
      <c r="N39" s="217">
        <f>黒石市・南津軽郡・五所川原市!AA15</f>
        <v>0</v>
      </c>
      <c r="O39" s="437"/>
      <c r="P39" s="451"/>
      <c r="Q39" s="557">
        <f t="shared" ref="Q39:R41" si="3">M39</f>
        <v>270</v>
      </c>
      <c r="R39" s="219">
        <f t="shared" si="3"/>
        <v>0</v>
      </c>
    </row>
    <row r="40" spans="1:18">
      <c r="A40" s="1820"/>
      <c r="B40" s="567"/>
      <c r="C40" s="468" t="s">
        <v>647</v>
      </c>
      <c r="D40" s="499"/>
      <c r="E40" s="855"/>
      <c r="F40" s="712"/>
      <c r="G40" s="342"/>
      <c r="H40" s="559"/>
      <c r="I40" s="342"/>
      <c r="J40" s="559"/>
      <c r="K40" s="342"/>
      <c r="L40" s="559"/>
      <c r="M40" s="342">
        <f>黒石市・南津軽郡・五所川原市!Z14</f>
        <v>780</v>
      </c>
      <c r="N40" s="217">
        <f>黒石市・南津軽郡・五所川原市!AA14</f>
        <v>0</v>
      </c>
      <c r="O40" s="437"/>
      <c r="P40" s="451"/>
      <c r="Q40" s="557">
        <f t="shared" si="3"/>
        <v>780</v>
      </c>
      <c r="R40" s="219">
        <f t="shared" si="3"/>
        <v>0</v>
      </c>
    </row>
    <row r="41" spans="1:18">
      <c r="A41" s="1820"/>
      <c r="B41" s="568"/>
      <c r="C41" s="515" t="s">
        <v>648</v>
      </c>
      <c r="D41" s="499"/>
      <c r="E41" s="855"/>
      <c r="F41" s="464"/>
      <c r="G41" s="229"/>
      <c r="H41" s="233"/>
      <c r="I41" s="231"/>
      <c r="J41" s="233"/>
      <c r="K41" s="231"/>
      <c r="L41" s="233"/>
      <c r="M41" s="229">
        <f>黒石市・南津軽郡・五所川原市!Z12</f>
        <v>960</v>
      </c>
      <c r="N41" s="217">
        <f>黒石市・南津軽郡・五所川原市!AA12</f>
        <v>0</v>
      </c>
      <c r="O41" s="446"/>
      <c r="P41" s="451"/>
      <c r="Q41" s="557">
        <f>M41</f>
        <v>960</v>
      </c>
      <c r="R41" s="219">
        <f t="shared" si="3"/>
        <v>0</v>
      </c>
    </row>
    <row r="42" spans="1:18">
      <c r="A42" s="1820"/>
      <c r="B42" s="571" t="s">
        <v>636</v>
      </c>
      <c r="C42" s="478" t="s">
        <v>533</v>
      </c>
      <c r="D42" s="381"/>
      <c r="E42" s="859"/>
      <c r="F42" s="450"/>
      <c r="G42" s="354"/>
      <c r="H42" s="352"/>
      <c r="I42" s="354"/>
      <c r="J42" s="352"/>
      <c r="K42" s="354"/>
      <c r="L42" s="352"/>
      <c r="M42" s="354">
        <f>SUM(M39:M41)</f>
        <v>2010</v>
      </c>
      <c r="N42" s="235">
        <f>SUM(N39:N41)</f>
        <v>0</v>
      </c>
      <c r="O42" s="475"/>
      <c r="P42" s="476"/>
      <c r="Q42" s="557">
        <f>SUM(Q39:Q41)</f>
        <v>2010</v>
      </c>
      <c r="R42" s="236">
        <f>SUM(R39:R41)</f>
        <v>0</v>
      </c>
    </row>
    <row r="43" spans="1:18">
      <c r="A43" s="1821"/>
      <c r="B43" s="406"/>
      <c r="C43" s="436"/>
      <c r="D43" s="472"/>
      <c r="E43" s="858"/>
      <c r="F43" s="473"/>
      <c r="G43" s="342"/>
      <c r="H43" s="343"/>
      <c r="I43" s="342"/>
      <c r="J43" s="343"/>
      <c r="K43" s="342"/>
      <c r="L43" s="343"/>
      <c r="M43" s="342"/>
      <c r="N43" s="343"/>
      <c r="O43" s="437"/>
      <c r="P43" s="451"/>
      <c r="Q43" s="487"/>
      <c r="R43" s="521"/>
    </row>
    <row r="44" spans="1:18">
      <c r="A44" s="1680" t="s">
        <v>650</v>
      </c>
      <c r="B44" s="523" t="s">
        <v>651</v>
      </c>
      <c r="C44" s="544" t="s">
        <v>652</v>
      </c>
      <c r="D44" s="572" t="s">
        <v>948</v>
      </c>
      <c r="E44" s="860">
        <f>北津軽郡・つがる市・西津軽郡!E5</f>
        <v>2500</v>
      </c>
      <c r="F44" s="710">
        <f>北津軽郡・つがる市・西津軽郡!F5</f>
        <v>0</v>
      </c>
      <c r="G44" s="360"/>
      <c r="H44" s="524"/>
      <c r="I44" s="360"/>
      <c r="J44" s="361"/>
      <c r="K44" s="525">
        <f>北津軽郡・つがる市・西津軽郡!I5</f>
        <v>490</v>
      </c>
      <c r="L44" s="898">
        <f>北津軽郡・つがる市・西津軽郡!J5</f>
        <v>0</v>
      </c>
      <c r="M44" s="360"/>
      <c r="N44" s="361"/>
      <c r="O44" s="526"/>
      <c r="P44" s="527"/>
      <c r="Q44" s="316">
        <f t="shared" ref="Q44:R49" si="4">SUM(E44,K44,O44)</f>
        <v>2990</v>
      </c>
      <c r="R44" s="346">
        <f t="shared" si="4"/>
        <v>0</v>
      </c>
    </row>
    <row r="45" spans="1:18">
      <c r="A45" s="1820"/>
      <c r="B45" s="406" t="s">
        <v>653</v>
      </c>
      <c r="C45" s="532" t="s">
        <v>654</v>
      </c>
      <c r="D45" s="365" t="s">
        <v>702</v>
      </c>
      <c r="E45" s="858">
        <f>北津軽郡・つがる市・西津軽郡!E6</f>
        <v>2400</v>
      </c>
      <c r="F45" s="707">
        <f>北津軽郡・つがる市・西津軽郡!F6</f>
        <v>0</v>
      </c>
      <c r="G45" s="342"/>
      <c r="H45" s="343"/>
      <c r="I45" s="342"/>
      <c r="J45" s="343"/>
      <c r="K45" s="342">
        <f>北津軽郡・つがる市・西津軽郡!I6</f>
        <v>200</v>
      </c>
      <c r="L45" s="899">
        <f>北津軽郡・つがる市・西津軽郡!J6</f>
        <v>0</v>
      </c>
      <c r="M45" s="342"/>
      <c r="N45" s="343"/>
      <c r="O45" s="437"/>
      <c r="P45" s="451"/>
      <c r="Q45" s="320">
        <f t="shared" si="4"/>
        <v>2600</v>
      </c>
      <c r="R45" s="219">
        <f t="shared" si="4"/>
        <v>0</v>
      </c>
    </row>
    <row r="46" spans="1:18">
      <c r="A46" s="1820"/>
      <c r="B46" s="252" t="s">
        <v>655</v>
      </c>
      <c r="C46" s="532" t="s">
        <v>656</v>
      </c>
      <c r="D46" s="365" t="s">
        <v>499</v>
      </c>
      <c r="E46" s="859">
        <f>北津軽郡・つがる市・西津軽郡!E7</f>
        <v>900</v>
      </c>
      <c r="F46" s="707">
        <f>北津軽郡・つがる市・西津軽郡!F7</f>
        <v>0</v>
      </c>
      <c r="G46" s="342"/>
      <c r="H46" s="343"/>
      <c r="I46" s="342"/>
      <c r="J46" s="343"/>
      <c r="K46" s="342">
        <f>北津軽郡・つがる市・西津軽郡!I7</f>
        <v>40</v>
      </c>
      <c r="L46" s="900">
        <f>北津軽郡・つがる市・西津軽郡!J7</f>
        <v>0</v>
      </c>
      <c r="M46" s="342"/>
      <c r="N46" s="343"/>
      <c r="O46" s="437"/>
      <c r="P46" s="451"/>
      <c r="Q46" s="320">
        <f t="shared" si="4"/>
        <v>940</v>
      </c>
      <c r="R46" s="219">
        <f t="shared" si="4"/>
        <v>0</v>
      </c>
    </row>
    <row r="47" spans="1:18">
      <c r="A47" s="1820"/>
      <c r="B47" s="461" t="s">
        <v>657</v>
      </c>
      <c r="C47" s="532" t="s">
        <v>658</v>
      </c>
      <c r="D47" s="365" t="s">
        <v>499</v>
      </c>
      <c r="E47" s="855">
        <f>北津軽郡・つがる市・西津軽郡!E8</f>
        <v>600</v>
      </c>
      <c r="F47" s="707">
        <f>北津軽郡・つがる市・西津軽郡!F8</f>
        <v>0</v>
      </c>
      <c r="G47" s="229"/>
      <c r="H47" s="233"/>
      <c r="I47" s="230"/>
      <c r="J47" s="233"/>
      <c r="K47" s="342">
        <f>北津軽郡・つがる市・西津軽郡!I8</f>
        <v>10</v>
      </c>
      <c r="L47" s="897">
        <f>北津軽郡・つがる市・西津軽郡!J8</f>
        <v>0</v>
      </c>
      <c r="M47" s="320"/>
      <c r="N47" s="529"/>
      <c r="O47" s="465"/>
      <c r="P47" s="466"/>
      <c r="Q47" s="320">
        <f t="shared" si="4"/>
        <v>610</v>
      </c>
      <c r="R47" s="219">
        <f t="shared" si="4"/>
        <v>0</v>
      </c>
    </row>
    <row r="48" spans="1:18">
      <c r="A48" s="1820"/>
      <c r="B48" s="467" t="s">
        <v>659</v>
      </c>
      <c r="C48" s="532" t="s">
        <v>660</v>
      </c>
      <c r="D48" s="365" t="s">
        <v>499</v>
      </c>
      <c r="E48" s="859">
        <f>北津軽郡・つがる市・西津軽郡!E9</f>
        <v>1400</v>
      </c>
      <c r="F48" s="707">
        <f>北津軽郡・つがる市・西津軽郡!F9</f>
        <v>0</v>
      </c>
      <c r="G48" s="229"/>
      <c r="H48" s="233"/>
      <c r="I48" s="230"/>
      <c r="J48" s="233"/>
      <c r="K48" s="342">
        <f>北津軽郡・つがる市・西津軽郡!I9</f>
        <v>20</v>
      </c>
      <c r="L48" s="900">
        <f>北津軽郡・つがる市・西津軽郡!J9</f>
        <v>0</v>
      </c>
      <c r="M48" s="320"/>
      <c r="N48" s="343"/>
      <c r="O48" s="465"/>
      <c r="P48" s="466"/>
      <c r="Q48" s="320">
        <f t="shared" si="4"/>
        <v>1420</v>
      </c>
      <c r="R48" s="219">
        <f t="shared" si="4"/>
        <v>0</v>
      </c>
    </row>
    <row r="49" spans="1:18">
      <c r="A49" s="1820"/>
      <c r="B49" s="406" t="s">
        <v>997</v>
      </c>
      <c r="C49" s="532" t="s">
        <v>661</v>
      </c>
      <c r="D49" s="367" t="s">
        <v>702</v>
      </c>
      <c r="E49" s="858">
        <f>北津軽郡・つがる市・西津軽郡!E10</f>
        <v>700</v>
      </c>
      <c r="F49" s="707">
        <f>北津軽郡・つがる市・西津軽郡!F10</f>
        <v>0</v>
      </c>
      <c r="G49" s="342"/>
      <c r="H49" s="343"/>
      <c r="I49" s="342"/>
      <c r="J49" s="343"/>
      <c r="K49" s="342">
        <f>北津軽郡・つがる市・西津軽郡!I10</f>
        <v>10</v>
      </c>
      <c r="L49" s="899">
        <f>北津軽郡・つがる市・西津軽郡!J10</f>
        <v>0</v>
      </c>
      <c r="M49" s="342"/>
      <c r="N49" s="343"/>
      <c r="O49" s="437"/>
      <c r="P49" s="451"/>
      <c r="Q49" s="320">
        <f t="shared" si="4"/>
        <v>710</v>
      </c>
      <c r="R49" s="219">
        <f t="shared" si="4"/>
        <v>0</v>
      </c>
    </row>
    <row r="50" spans="1:18">
      <c r="A50" s="1820"/>
      <c r="B50" s="252" t="s">
        <v>825</v>
      </c>
      <c r="C50" s="364" t="s">
        <v>533</v>
      </c>
      <c r="D50" s="499"/>
      <c r="E50" s="859">
        <f>SUM(E44:E49)</f>
        <v>8500</v>
      </c>
      <c r="F50" s="709">
        <f>SUM(F44:F49)</f>
        <v>0</v>
      </c>
      <c r="G50" s="342"/>
      <c r="H50" s="343"/>
      <c r="I50" s="342"/>
      <c r="J50" s="343"/>
      <c r="K50" s="342">
        <f>SUM(K44:K49)</f>
        <v>770</v>
      </c>
      <c r="L50" s="901">
        <f>SUM(L44:L49)</f>
        <v>0</v>
      </c>
      <c r="M50" s="342"/>
      <c r="N50" s="343"/>
      <c r="O50" s="437"/>
      <c r="P50" s="451"/>
      <c r="Q50" s="557">
        <f>SUM(Q44:Q49)</f>
        <v>9270</v>
      </c>
      <c r="R50" s="236">
        <f>SUM(R44:R49)</f>
        <v>0</v>
      </c>
    </row>
    <row r="51" spans="1:18">
      <c r="A51" s="1820"/>
      <c r="B51" s="531"/>
      <c r="C51" s="498"/>
      <c r="D51" s="499"/>
      <c r="E51" s="859"/>
      <c r="F51" s="450"/>
      <c r="G51" s="342"/>
      <c r="H51" s="455"/>
      <c r="I51" s="342"/>
      <c r="J51" s="343"/>
      <c r="K51" s="420"/>
      <c r="L51" s="455"/>
      <c r="M51" s="342"/>
      <c r="N51" s="343"/>
      <c r="O51" s="456"/>
      <c r="P51" s="451"/>
      <c r="Q51" s="557"/>
      <c r="R51" s="219"/>
    </row>
    <row r="52" spans="1:18">
      <c r="A52" s="1820"/>
      <c r="B52" s="406"/>
      <c r="C52" s="498"/>
      <c r="D52" s="499"/>
      <c r="E52" s="858"/>
      <c r="F52" s="473"/>
      <c r="G52" s="342"/>
      <c r="H52" s="343"/>
      <c r="I52" s="342">
        <f>北津軽郡・つがる市・西津軽郡!U5</f>
        <v>0</v>
      </c>
      <c r="J52" s="217">
        <f>北津軽郡・つがる市・西津軽郡!V5</f>
        <v>0</v>
      </c>
      <c r="K52" s="342"/>
      <c r="L52" s="343"/>
      <c r="M52" s="342"/>
      <c r="N52" s="343"/>
      <c r="O52" s="437"/>
      <c r="P52" s="451"/>
      <c r="Q52" s="557">
        <f>I52</f>
        <v>0</v>
      </c>
      <c r="R52" s="219">
        <f>J52</f>
        <v>0</v>
      </c>
    </row>
    <row r="53" spans="1:18">
      <c r="A53" s="1820"/>
      <c r="B53" s="252"/>
      <c r="C53" s="498"/>
      <c r="D53" s="499"/>
      <c r="E53" s="859"/>
      <c r="F53" s="450"/>
      <c r="G53" s="342"/>
      <c r="H53" s="343"/>
      <c r="I53" s="342"/>
      <c r="J53" s="343"/>
      <c r="K53" s="342"/>
      <c r="L53" s="343"/>
      <c r="M53" s="342"/>
      <c r="N53" s="343"/>
      <c r="O53" s="437"/>
      <c r="P53" s="451"/>
      <c r="Q53" s="557"/>
      <c r="R53" s="219"/>
    </row>
    <row r="54" spans="1:18">
      <c r="A54" s="1820"/>
      <c r="B54" s="461" t="s">
        <v>617</v>
      </c>
      <c r="C54" s="498" t="s">
        <v>536</v>
      </c>
      <c r="D54" s="499"/>
      <c r="E54" s="855"/>
      <c r="F54" s="463"/>
      <c r="G54" s="229"/>
      <c r="H54" s="233"/>
      <c r="I54" s="230"/>
      <c r="J54" s="233"/>
      <c r="K54" s="231"/>
      <c r="L54" s="233"/>
      <c r="M54" s="320"/>
      <c r="N54" s="529"/>
      <c r="O54" s="465"/>
      <c r="P54" s="466"/>
      <c r="Q54" s="557"/>
      <c r="R54" s="219"/>
    </row>
    <row r="55" spans="1:18">
      <c r="A55" s="1820"/>
      <c r="B55" s="252"/>
      <c r="C55" s="498" t="s">
        <v>662</v>
      </c>
      <c r="D55" s="499"/>
      <c r="E55" s="859"/>
      <c r="F55" s="450"/>
      <c r="G55" s="342"/>
      <c r="H55" s="343"/>
      <c r="I55" s="342"/>
      <c r="J55" s="343"/>
      <c r="K55" s="342"/>
      <c r="L55" s="343"/>
      <c r="M55" s="342">
        <f>北津軽郡・つがる市・西津軽郡!Y9</f>
        <v>30</v>
      </c>
      <c r="N55" s="217">
        <f>北津軽郡・つがる市・西津軽郡!Z9</f>
        <v>0</v>
      </c>
      <c r="O55" s="437"/>
      <c r="P55" s="451"/>
      <c r="Q55" s="557">
        <f>M55</f>
        <v>30</v>
      </c>
      <c r="R55" s="219">
        <f>N55</f>
        <v>0</v>
      </c>
    </row>
    <row r="56" spans="1:18">
      <c r="A56" s="1820"/>
      <c r="B56" s="406" t="s">
        <v>663</v>
      </c>
      <c r="C56" s="364" t="s">
        <v>533</v>
      </c>
      <c r="D56" s="499"/>
      <c r="E56" s="858"/>
      <c r="F56" s="473"/>
      <c r="G56" s="342"/>
      <c r="H56" s="343"/>
      <c r="I56" s="342"/>
      <c r="J56" s="343"/>
      <c r="K56" s="342"/>
      <c r="L56" s="343"/>
      <c r="M56" s="342">
        <f>SUM(M55:M55)</f>
        <v>30</v>
      </c>
      <c r="N56" s="235">
        <f>SUM(N55:N55)</f>
        <v>0</v>
      </c>
      <c r="O56" s="437"/>
      <c r="P56" s="451"/>
      <c r="Q56" s="557">
        <f>SUM(Q55:Q55)</f>
        <v>30</v>
      </c>
      <c r="R56" s="236">
        <f>SUM(R55:R55)</f>
        <v>0</v>
      </c>
    </row>
    <row r="57" spans="1:18" s="48" customFormat="1" ht="13.5" customHeight="1">
      <c r="A57" s="1821"/>
      <c r="B57" s="467"/>
      <c r="C57" s="478"/>
      <c r="D57" s="479"/>
      <c r="E57" s="861"/>
      <c r="F57" s="450"/>
      <c r="G57" s="262"/>
      <c r="H57" s="480"/>
      <c r="I57" s="481"/>
      <c r="J57" s="480"/>
      <c r="K57" s="482"/>
      <c r="L57" s="480"/>
      <c r="M57" s="324"/>
      <c r="N57" s="518"/>
      <c r="O57" s="485"/>
      <c r="P57" s="486"/>
      <c r="Q57" s="487"/>
      <c r="R57" s="521"/>
    </row>
    <row r="58" spans="1:18" s="48" customFormat="1" ht="13.5" customHeight="1">
      <c r="A58" s="826" t="s">
        <v>538</v>
      </c>
      <c r="B58" s="827"/>
      <c r="C58" s="740"/>
      <c r="D58" s="740"/>
      <c r="E58" s="740"/>
      <c r="F58" s="740"/>
      <c r="G58" s="740"/>
      <c r="H58" s="740"/>
      <c r="I58" s="740"/>
      <c r="J58" s="740"/>
      <c r="K58" s="1818" t="s">
        <v>826</v>
      </c>
      <c r="L58" s="1819"/>
      <c r="M58" s="807">
        <f>市郡別!O32</f>
        <v>0</v>
      </c>
      <c r="N58" s="746"/>
      <c r="O58" s="740"/>
      <c r="P58" s="740"/>
      <c r="Q58" s="740"/>
      <c r="R58" s="741"/>
    </row>
    <row r="59" spans="1:18" s="48" customFormat="1" ht="13.5" customHeight="1">
      <c r="A59" s="701"/>
      <c r="B59" s="702"/>
      <c r="C59" s="703"/>
      <c r="D59" s="703"/>
      <c r="E59" s="703"/>
      <c r="F59" s="703"/>
      <c r="G59" s="703"/>
      <c r="H59" s="703"/>
      <c r="I59" s="703"/>
      <c r="J59" s="703"/>
      <c r="K59" s="703"/>
      <c r="L59" s="703"/>
      <c r="M59" s="703"/>
      <c r="N59" s="703"/>
      <c r="O59" s="703"/>
      <c r="P59" s="703"/>
      <c r="Q59" s="703"/>
      <c r="R59" s="704"/>
    </row>
    <row r="60" spans="1:18" s="48" customFormat="1" ht="13.5" customHeight="1">
      <c r="A60" s="698"/>
      <c r="B60" s="1638"/>
      <c r="C60" s="1638"/>
      <c r="D60" s="1638"/>
      <c r="E60" s="1638"/>
      <c r="F60" s="1638"/>
      <c r="G60" s="1638"/>
      <c r="H60" s="1638"/>
      <c r="I60" s="1638"/>
      <c r="J60" s="1638"/>
      <c r="K60" s="1638"/>
      <c r="L60" s="1638"/>
      <c r="M60" s="1638"/>
      <c r="N60" s="1638"/>
      <c r="O60" s="1638"/>
      <c r="P60" s="1638"/>
      <c r="Q60" s="1638"/>
      <c r="R60" s="1639"/>
    </row>
    <row r="61" spans="1:18" s="48" customFormat="1" ht="13.5" customHeight="1">
      <c r="A61" s="699"/>
      <c r="B61" s="1638"/>
      <c r="C61" s="1638"/>
      <c r="D61" s="1638"/>
      <c r="E61" s="1638"/>
      <c r="F61" s="1638"/>
      <c r="G61" s="1638"/>
      <c r="H61" s="1638"/>
      <c r="I61" s="1638"/>
      <c r="J61" s="1638"/>
      <c r="K61" s="1638"/>
      <c r="L61" s="1638"/>
      <c r="M61" s="1638"/>
      <c r="N61" s="1638"/>
      <c r="O61" s="1638"/>
      <c r="P61" s="1638"/>
      <c r="Q61" s="1638"/>
      <c r="R61" s="1639"/>
    </row>
    <row r="62" spans="1:18" s="48" customFormat="1" ht="13.5" customHeight="1" thickBot="1">
      <c r="A62" s="700"/>
      <c r="B62" s="1640"/>
      <c r="C62" s="1640"/>
      <c r="D62" s="1640"/>
      <c r="E62" s="1640"/>
      <c r="F62" s="1640"/>
      <c r="G62" s="1640"/>
      <c r="H62" s="1640"/>
      <c r="I62" s="1640"/>
      <c r="J62" s="1640"/>
      <c r="K62" s="1640"/>
      <c r="L62" s="1640"/>
      <c r="M62" s="1640"/>
      <c r="N62" s="1640"/>
      <c r="O62" s="1640"/>
      <c r="P62" s="1640"/>
      <c r="Q62" s="1640"/>
      <c r="R62" s="1641"/>
    </row>
    <row r="63" spans="1:18" s="48" customFormat="1" ht="13.5" customHeight="1">
      <c r="A63" s="326"/>
      <c r="B63" s="327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1629">
        <f>青森市!A1</f>
        <v>45748</v>
      </c>
      <c r="R63" s="1629"/>
    </row>
    <row r="64" spans="1:18" s="48" customFormat="1" ht="13.5" customHeight="1">
      <c r="A64" s="326" t="s">
        <v>539</v>
      </c>
      <c r="B64" s="327" t="s">
        <v>930</v>
      </c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548"/>
      <c r="R64" s="307"/>
    </row>
    <row r="65" spans="1:18" s="48" customFormat="1" ht="12">
      <c r="A65" s="326" t="s">
        <v>539</v>
      </c>
      <c r="B65" s="327" t="s">
        <v>668</v>
      </c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</row>
    <row r="66" spans="1:18" s="48" customFormat="1" ht="12">
      <c r="A66" s="307"/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</row>
    <row r="67" spans="1:18">
      <c r="A67" s="307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</row>
    <row r="68" spans="1:18">
      <c r="A68" s="20"/>
      <c r="B68" s="20"/>
      <c r="C68" s="685"/>
      <c r="D68" s="685"/>
      <c r="E68" s="685"/>
      <c r="F68" s="685"/>
      <c r="G68" s="685"/>
      <c r="H68" s="685"/>
      <c r="I68" s="685"/>
      <c r="J68" s="685"/>
      <c r="K68" s="685"/>
      <c r="L68" s="685"/>
      <c r="M68" s="685"/>
      <c r="N68" s="685"/>
      <c r="O68" s="685"/>
      <c r="P68" s="685"/>
      <c r="Q68" s="685"/>
      <c r="R68" s="685"/>
    </row>
    <row r="69" spans="1:18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</sheetData>
  <mergeCells count="44">
    <mergeCell ref="G1:O2"/>
    <mergeCell ref="P2:R2"/>
    <mergeCell ref="A3:A6"/>
    <mergeCell ref="B3:F5"/>
    <mergeCell ref="J3:L4"/>
    <mergeCell ref="M3:N3"/>
    <mergeCell ref="O3:P3"/>
    <mergeCell ref="Q3:R3"/>
    <mergeCell ref="G4:H7"/>
    <mergeCell ref="M4:N4"/>
    <mergeCell ref="O4:R6"/>
    <mergeCell ref="J5:N6"/>
    <mergeCell ref="B6:F6"/>
    <mergeCell ref="C7:D7"/>
    <mergeCell ref="J7:K7"/>
    <mergeCell ref="M7:N7"/>
    <mergeCell ref="A8:D10"/>
    <mergeCell ref="E8:F9"/>
    <mergeCell ref="J8:N9"/>
    <mergeCell ref="O8:R10"/>
    <mergeCell ref="G9:H12"/>
    <mergeCell ref="J10:N11"/>
    <mergeCell ref="O11:P11"/>
    <mergeCell ref="Q11:R11"/>
    <mergeCell ref="A12:D12"/>
    <mergeCell ref="E12:F12"/>
    <mergeCell ref="J12:K12"/>
    <mergeCell ref="M12:N12"/>
    <mergeCell ref="O12:P12"/>
    <mergeCell ref="Q12:R12"/>
    <mergeCell ref="O13:P13"/>
    <mergeCell ref="B60:R62"/>
    <mergeCell ref="Q63:R63"/>
    <mergeCell ref="Q13:R13"/>
    <mergeCell ref="A15:A19"/>
    <mergeCell ref="A20:A30"/>
    <mergeCell ref="K58:L58"/>
    <mergeCell ref="A44:A57"/>
    <mergeCell ref="A31:A43"/>
    <mergeCell ref="E13:F13"/>
    <mergeCell ref="G13:H13"/>
    <mergeCell ref="I13:J13"/>
    <mergeCell ref="K13:L13"/>
    <mergeCell ref="M13:N13"/>
  </mergeCells>
  <phoneticPr fontId="2"/>
  <conditionalFormatting sqref="A8:D10">
    <cfRule type="cellIs" dxfId="135" priority="40" operator="equal">
      <formula>0</formula>
    </cfRule>
  </conditionalFormatting>
  <conditionalFormatting sqref="C7:D7">
    <cfRule type="cellIs" dxfId="134" priority="39" operator="equal">
      <formula>0</formula>
    </cfRule>
  </conditionalFormatting>
  <conditionalFormatting sqref="F15">
    <cfRule type="expression" dxfId="133" priority="7" stopIfTrue="1">
      <formula>E15&lt;F15</formula>
    </cfRule>
  </conditionalFormatting>
  <conditionalFormatting sqref="F16">
    <cfRule type="expression" dxfId="132" priority="38">
      <formula>$E$16&lt;$F$16</formula>
    </cfRule>
  </conditionalFormatting>
  <conditionalFormatting sqref="F16:F19 L20:L23 F24:F30 F35:F43">
    <cfRule type="expression" dxfId="131" priority="37">
      <formula>E16&lt;F16</formula>
    </cfRule>
  </conditionalFormatting>
  <conditionalFormatting sqref="F23">
    <cfRule type="cellIs" dxfId="130" priority="19" stopIfTrue="1" operator="between">
      <formula>0</formula>
      <formula>0</formula>
    </cfRule>
  </conditionalFormatting>
  <conditionalFormatting sqref="F34">
    <cfRule type="cellIs" dxfId="129" priority="18" stopIfTrue="1" operator="between">
      <formula>0</formula>
      <formula>0</formula>
    </cfRule>
  </conditionalFormatting>
  <conditionalFormatting sqref="F50">
    <cfRule type="cellIs" dxfId="128" priority="17" stopIfTrue="1" operator="between">
      <formula>0</formula>
      <formula>0</formula>
    </cfRule>
  </conditionalFormatting>
  <conditionalFormatting sqref="H3 J3 I4 O4:R6 J5 I6 M7 J7:J8 E8 H8 O8:R10 G9 I9 J10 I11 A12:E12 J12 M12">
    <cfRule type="cellIs" dxfId="127" priority="20" operator="equal">
      <formula>0</formula>
    </cfRule>
  </conditionalFormatting>
  <conditionalFormatting sqref="H15">
    <cfRule type="expression" dxfId="126" priority="6" stopIfTrue="1">
      <formula>$G$15&lt;$H$15</formula>
    </cfRule>
  </conditionalFormatting>
  <conditionalFormatting sqref="J17 J36:J37 J52">
    <cfRule type="expression" dxfId="125" priority="5" stopIfTrue="1">
      <formula>I17&lt;J17</formula>
    </cfRule>
  </conditionalFormatting>
  <conditionalFormatting sqref="L15">
    <cfRule type="expression" dxfId="124" priority="34">
      <formula>K15&lt;L15</formula>
    </cfRule>
  </conditionalFormatting>
  <conditionalFormatting sqref="L31:L32">
    <cfRule type="expression" dxfId="123" priority="29">
      <formula>K31&lt;L31</formula>
    </cfRule>
  </conditionalFormatting>
  <conditionalFormatting sqref="L33:L34">
    <cfRule type="expression" dxfId="122" priority="3" stopIfTrue="1">
      <formula>K33&lt;L33</formula>
    </cfRule>
  </conditionalFormatting>
  <conditionalFormatting sqref="L34">
    <cfRule type="cellIs" dxfId="121" priority="8" stopIfTrue="1" operator="between">
      <formula>0</formula>
      <formula>0</formula>
    </cfRule>
  </conditionalFormatting>
  <conditionalFormatting sqref="L44:L50">
    <cfRule type="expression" dxfId="120" priority="28">
      <formula>K44&lt;L44</formula>
    </cfRule>
  </conditionalFormatting>
  <conditionalFormatting sqref="N18 N26:N29">
    <cfRule type="expression" dxfId="119" priority="4" stopIfTrue="1">
      <formula>M18&lt;N18</formula>
    </cfRule>
  </conditionalFormatting>
  <conditionalFormatting sqref="N29">
    <cfRule type="cellIs" dxfId="118" priority="16" stopIfTrue="1" operator="between">
      <formula>0</formula>
      <formula>0</formula>
    </cfRule>
  </conditionalFormatting>
  <conditionalFormatting sqref="N42">
    <cfRule type="cellIs" dxfId="117" priority="15" stopIfTrue="1" operator="between">
      <formula>0</formula>
      <formula>0</formula>
    </cfRule>
  </conditionalFormatting>
  <conditionalFormatting sqref="N56">
    <cfRule type="cellIs" dxfId="116" priority="14" stopIfTrue="1" operator="between">
      <formula>0</formula>
      <formula>0</formula>
    </cfRule>
  </conditionalFormatting>
  <conditionalFormatting sqref="N58">
    <cfRule type="cellIs" dxfId="115" priority="9" stopIfTrue="1" operator="between">
      <formula>0</formula>
      <formula>0</formula>
    </cfRule>
  </conditionalFormatting>
  <conditionalFormatting sqref="P15 P20 F20:F23 F31:F34 N39:N42 R39:R42 F44:F50 N55:N56 R55:R56">
    <cfRule type="expression" dxfId="114" priority="2" stopIfTrue="1">
      <formula>E15&lt;F15</formula>
    </cfRule>
  </conditionalFormatting>
  <conditionalFormatting sqref="P20">
    <cfRule type="expression" dxfId="113" priority="32">
      <formula>O20&lt;P20</formula>
    </cfRule>
  </conditionalFormatting>
  <conditionalFormatting sqref="R15 R17:R18 R20:R23 R26:R29 R31:R34 R36:R37 R44:R50 R52">
    <cfRule type="expression" dxfId="112" priority="1" stopIfTrue="1">
      <formula>Q15&lt;R15</formula>
    </cfRule>
  </conditionalFormatting>
  <conditionalFormatting sqref="R19 L23 R24:R25 R30 R43 L50 R57">
    <cfRule type="cellIs" dxfId="111" priority="21" operator="equal">
      <formula>0</formula>
    </cfRule>
  </conditionalFormatting>
  <conditionalFormatting sqref="R19 R24:R25 R30 R43 R57">
    <cfRule type="expression" dxfId="110" priority="22">
      <formula>Q19&lt;R19</formula>
    </cfRule>
  </conditionalFormatting>
  <conditionalFormatting sqref="R23">
    <cfRule type="cellIs" dxfId="109" priority="13" stopIfTrue="1" operator="between">
      <formula>0</formula>
      <formula>0</formula>
    </cfRule>
  </conditionalFormatting>
  <conditionalFormatting sqref="R29">
    <cfRule type="cellIs" dxfId="108" priority="12" stopIfTrue="1" operator="between">
      <formula>0</formula>
      <formula>0</formula>
    </cfRule>
  </conditionalFormatting>
  <conditionalFormatting sqref="R42">
    <cfRule type="cellIs" dxfId="107" priority="11" stopIfTrue="1" operator="between">
      <formula>0</formula>
      <formula>0</formula>
    </cfRule>
  </conditionalFormatting>
  <conditionalFormatting sqref="R56 R50">
    <cfRule type="cellIs" dxfId="106" priority="10" stopIfTrue="1" operator="between">
      <formula>0</formula>
      <formula>0</formula>
    </cfRule>
  </conditionalFormatting>
  <dataValidations count="2">
    <dataValidation imeMode="on" allowBlank="1" showInputMessage="1" showErrorMessage="1" sqref="O11 Q11 E8 O8:R10 I4 I6 J7:J8 J5 J12 O4:R6 G9 J3 M7 I9 J10 A12:E12 I11 H3 H8 M12 B3:F5" xr:uid="{BE693B79-1D69-44DD-BBDA-75230FCDD52C}"/>
    <dataValidation imeMode="halfAlpha" operator="greaterThanOrEqual" allowBlank="1" showInputMessage="1" showErrorMessage="1" error="数値以外入力不可！" sqref="L23:R23 E23:J23 E15:R22 E24:R57" xr:uid="{AB5561D0-04D6-40D9-846F-2ED9662AA08F}"/>
  </dataValidations>
  <pageMargins left="0.7" right="0.7" top="0.75" bottom="0.75" header="0.3" footer="0.3"/>
  <pageSetup paperSize="9" scale="86" orientation="portrait" r:id="rId1"/>
  <ignoredErrors>
    <ignoredError sqref="B15 B17:B29 B40:B41 B31:B36 B53:B54 B38 B42:B48 B55:B57 B49:B51" numberStoredAsText="1"/>
    <ignoredError sqref="O4 M5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09E8-4898-4AE7-91E9-CF94DB9B4234}">
  <sheetPr>
    <tabColor rgb="FFFF99CC"/>
    <pageSetUpPr fitToPage="1"/>
  </sheetPr>
  <dimension ref="A1:R69"/>
  <sheetViews>
    <sheetView showGridLines="0" showZeros="0" zoomScaleNormal="100" workbookViewId="0">
      <selection sqref="A1:M1"/>
    </sheetView>
  </sheetViews>
  <sheetFormatPr defaultRowHeight="13.5"/>
  <cols>
    <col min="1" max="1" width="3.5" style="47" customWidth="1"/>
    <col min="2" max="2" width="5.625" style="47" customWidth="1"/>
    <col min="3" max="3" width="8.125" style="47" customWidth="1"/>
    <col min="4" max="4" width="3.875" style="47" customWidth="1"/>
    <col min="5" max="6" width="6.25" style="47" customWidth="1"/>
    <col min="7" max="7" width="5.625" style="47" customWidth="1"/>
    <col min="8" max="8" width="5.75" style="47" customWidth="1"/>
    <col min="9" max="9" width="5.625" style="47" customWidth="1"/>
    <col min="10" max="10" width="5.875" style="47" customWidth="1"/>
    <col min="11" max="11" width="5.375" style="47" customWidth="1"/>
    <col min="12" max="12" width="5.875" style="47" customWidth="1"/>
    <col min="13" max="13" width="5.375" style="47" customWidth="1"/>
    <col min="14" max="14" width="5.875" style="47" customWidth="1"/>
    <col min="15" max="15" width="5.375" style="47" customWidth="1"/>
    <col min="16" max="16" width="5.875" style="47" customWidth="1"/>
    <col min="17" max="18" width="6.375" style="47" customWidth="1"/>
    <col min="19" max="16384" width="9" style="47"/>
  </cols>
  <sheetData>
    <row r="1" spans="1:18">
      <c r="A1" s="194" t="s">
        <v>458</v>
      </c>
      <c r="B1" s="20"/>
      <c r="C1" s="20"/>
      <c r="D1" s="20"/>
      <c r="E1" s="20"/>
      <c r="F1" s="20"/>
      <c r="G1" s="1732" t="s">
        <v>459</v>
      </c>
      <c r="H1" s="1732"/>
      <c r="I1" s="1732"/>
      <c r="J1" s="1732"/>
      <c r="K1" s="1732"/>
      <c r="L1" s="1732"/>
      <c r="M1" s="1732"/>
      <c r="N1" s="1732"/>
      <c r="O1" s="1732"/>
      <c r="P1" s="20"/>
      <c r="Q1" s="20"/>
      <c r="R1" s="20"/>
    </row>
    <row r="2" spans="1:18" ht="13.5" customHeight="1" thickBot="1">
      <c r="A2" s="194" t="s">
        <v>460</v>
      </c>
      <c r="B2" s="20"/>
      <c r="C2" s="20"/>
      <c r="D2" s="20"/>
      <c r="E2" s="20"/>
      <c r="F2" s="20"/>
      <c r="G2" s="1733"/>
      <c r="H2" s="1733"/>
      <c r="I2" s="1733"/>
      <c r="J2" s="1733"/>
      <c r="K2" s="1733"/>
      <c r="L2" s="1733"/>
      <c r="M2" s="1733"/>
      <c r="N2" s="1733"/>
      <c r="O2" s="1733"/>
      <c r="P2" s="1801" t="s">
        <v>669</v>
      </c>
      <c r="Q2" s="1801"/>
      <c r="R2" s="1801"/>
    </row>
    <row r="3" spans="1:18" ht="13.5" customHeight="1">
      <c r="A3" s="1735" t="s">
        <v>50</v>
      </c>
      <c r="B3" s="1738">
        <f>青森市!V2</f>
        <v>0</v>
      </c>
      <c r="C3" s="1739"/>
      <c r="D3" s="1739"/>
      <c r="E3" s="1739"/>
      <c r="F3" s="1740"/>
      <c r="G3" s="663" t="s">
        <v>462</v>
      </c>
      <c r="H3" s="664"/>
      <c r="I3" s="665" t="s">
        <v>463</v>
      </c>
      <c r="J3" s="1744">
        <f>青森市!C2</f>
        <v>0</v>
      </c>
      <c r="K3" s="1744"/>
      <c r="L3" s="1744"/>
      <c r="M3" s="1746" t="s">
        <v>464</v>
      </c>
      <c r="N3" s="1747"/>
      <c r="O3" s="1748" t="s">
        <v>465</v>
      </c>
      <c r="P3" s="1749"/>
      <c r="Q3" s="1750" t="s">
        <v>466</v>
      </c>
      <c r="R3" s="1751"/>
    </row>
    <row r="4" spans="1:18" ht="13.5" customHeight="1">
      <c r="A4" s="1736"/>
      <c r="B4" s="1741"/>
      <c r="C4" s="1742"/>
      <c r="D4" s="1742"/>
      <c r="E4" s="1742"/>
      <c r="F4" s="1743"/>
      <c r="G4" s="1752">
        <f>青森市!P2</f>
        <v>0</v>
      </c>
      <c r="H4" s="1753"/>
      <c r="I4" s="666"/>
      <c r="J4" s="1745"/>
      <c r="K4" s="1745"/>
      <c r="L4" s="1745"/>
      <c r="M4" s="1756" t="s">
        <v>466</v>
      </c>
      <c r="N4" s="1757"/>
      <c r="O4" s="1758">
        <f>青森市!I2</f>
        <v>0</v>
      </c>
      <c r="P4" s="1759"/>
      <c r="Q4" s="1759"/>
      <c r="R4" s="1760"/>
    </row>
    <row r="5" spans="1:18" ht="13.5" customHeight="1">
      <c r="A5" s="1736"/>
      <c r="B5" s="1741"/>
      <c r="C5" s="1742"/>
      <c r="D5" s="1742"/>
      <c r="E5" s="1742"/>
      <c r="F5" s="1743"/>
      <c r="G5" s="1752"/>
      <c r="H5" s="1753"/>
      <c r="I5" s="667" t="s">
        <v>467</v>
      </c>
      <c r="J5" s="1799"/>
      <c r="K5" s="1799"/>
      <c r="L5" s="1799"/>
      <c r="M5" s="1799"/>
      <c r="N5" s="1800"/>
      <c r="O5" s="1758"/>
      <c r="P5" s="1759"/>
      <c r="Q5" s="1759"/>
      <c r="R5" s="1760"/>
    </row>
    <row r="6" spans="1:18" ht="13.5" customHeight="1">
      <c r="A6" s="1737"/>
      <c r="B6" s="1766"/>
      <c r="C6" s="1767"/>
      <c r="D6" s="1767"/>
      <c r="E6" s="1767"/>
      <c r="F6" s="1767"/>
      <c r="G6" s="1752"/>
      <c r="H6" s="1753"/>
      <c r="I6" s="684"/>
      <c r="J6" s="1799"/>
      <c r="K6" s="1799"/>
      <c r="L6" s="1799"/>
      <c r="M6" s="1799"/>
      <c r="N6" s="1800"/>
      <c r="O6" s="1761"/>
      <c r="P6" s="1762"/>
      <c r="Q6" s="1762"/>
      <c r="R6" s="1763"/>
    </row>
    <row r="7" spans="1:18" ht="13.5" customHeight="1">
      <c r="A7" s="669" t="s">
        <v>468</v>
      </c>
      <c r="B7" s="670"/>
      <c r="C7" s="1768">
        <f>SUM(青森市.:八戸市・三戸郡!A8:D10)</f>
        <v>0</v>
      </c>
      <c r="D7" s="1769"/>
      <c r="E7" s="671" t="s">
        <v>469</v>
      </c>
      <c r="F7" s="671"/>
      <c r="G7" s="1754"/>
      <c r="H7" s="1755"/>
      <c r="I7" s="672" t="s">
        <v>470</v>
      </c>
      <c r="J7" s="1727"/>
      <c r="K7" s="1727"/>
      <c r="L7" s="673" t="s">
        <v>471</v>
      </c>
      <c r="M7" s="1727"/>
      <c r="N7" s="1728"/>
      <c r="O7" s="671" t="s">
        <v>472</v>
      </c>
      <c r="P7" s="671"/>
      <c r="Q7" s="671"/>
      <c r="R7" s="674"/>
    </row>
    <row r="8" spans="1:18" ht="13.5" customHeight="1">
      <c r="A8" s="1696">
        <f>SUM(R21,R23,R24,R29,R35,R43,R50,R55)</f>
        <v>0</v>
      </c>
      <c r="B8" s="1697"/>
      <c r="C8" s="1697"/>
      <c r="D8" s="1698"/>
      <c r="E8" s="1702">
        <v>0</v>
      </c>
      <c r="F8" s="1703"/>
      <c r="G8" s="675" t="s">
        <v>473</v>
      </c>
      <c r="H8" s="676"/>
      <c r="I8" s="677" t="s">
        <v>474</v>
      </c>
      <c r="J8" s="1704">
        <f>青森市!M2</f>
        <v>0</v>
      </c>
      <c r="K8" s="1704"/>
      <c r="L8" s="1704"/>
      <c r="M8" s="1704"/>
      <c r="N8" s="1705"/>
      <c r="O8" s="1708"/>
      <c r="P8" s="1709"/>
      <c r="Q8" s="1709"/>
      <c r="R8" s="1710"/>
    </row>
    <row r="9" spans="1:18" ht="13.5" customHeight="1">
      <c r="A9" s="1696"/>
      <c r="B9" s="1697"/>
      <c r="C9" s="1697"/>
      <c r="D9" s="1698"/>
      <c r="E9" s="1702"/>
      <c r="F9" s="1703"/>
      <c r="G9" s="1822"/>
      <c r="H9" s="1823"/>
      <c r="I9" s="678"/>
      <c r="J9" s="1706"/>
      <c r="K9" s="1706"/>
      <c r="L9" s="1706"/>
      <c r="M9" s="1706"/>
      <c r="N9" s="1707"/>
      <c r="O9" s="1708"/>
      <c r="P9" s="1709"/>
      <c r="Q9" s="1709"/>
      <c r="R9" s="1710"/>
    </row>
    <row r="10" spans="1:18" ht="13.5" customHeight="1">
      <c r="A10" s="1699"/>
      <c r="B10" s="1700"/>
      <c r="C10" s="1700"/>
      <c r="D10" s="1701"/>
      <c r="E10" s="706" t="s">
        <v>475</v>
      </c>
      <c r="F10" s="679" t="s">
        <v>476</v>
      </c>
      <c r="G10" s="1822"/>
      <c r="H10" s="1823"/>
      <c r="I10" s="680" t="s">
        <v>467</v>
      </c>
      <c r="J10" s="1718"/>
      <c r="K10" s="1718"/>
      <c r="L10" s="1718"/>
      <c r="M10" s="1718"/>
      <c r="N10" s="1719"/>
      <c r="O10" s="1711"/>
      <c r="P10" s="1712"/>
      <c r="Q10" s="1712"/>
      <c r="R10" s="1713"/>
    </row>
    <row r="11" spans="1:18" ht="13.5" customHeight="1">
      <c r="A11" s="681" t="s">
        <v>477</v>
      </c>
      <c r="B11" s="671"/>
      <c r="C11" s="670"/>
      <c r="D11" s="682"/>
      <c r="E11" s="671" t="s">
        <v>478</v>
      </c>
      <c r="F11" s="671"/>
      <c r="G11" s="1822"/>
      <c r="H11" s="1823"/>
      <c r="I11" s="683"/>
      <c r="J11" s="1718"/>
      <c r="K11" s="1718"/>
      <c r="L11" s="1718"/>
      <c r="M11" s="1718"/>
      <c r="N11" s="1719"/>
      <c r="O11" s="1720" t="s">
        <v>479</v>
      </c>
      <c r="P11" s="1721"/>
      <c r="Q11" s="1720" t="s">
        <v>480</v>
      </c>
      <c r="R11" s="1722"/>
    </row>
    <row r="12" spans="1:18">
      <c r="A12" s="1723"/>
      <c r="B12" s="1724"/>
      <c r="C12" s="1724"/>
      <c r="D12" s="1725"/>
      <c r="E12" s="1726"/>
      <c r="F12" s="1725"/>
      <c r="G12" s="1824"/>
      <c r="H12" s="1825"/>
      <c r="I12" s="672" t="s">
        <v>470</v>
      </c>
      <c r="J12" s="1727"/>
      <c r="K12" s="1727"/>
      <c r="L12" s="673" t="s">
        <v>471</v>
      </c>
      <c r="M12" s="1727"/>
      <c r="N12" s="1728"/>
      <c r="O12" s="1729" t="s">
        <v>481</v>
      </c>
      <c r="P12" s="1729"/>
      <c r="Q12" s="1730" t="s">
        <v>482</v>
      </c>
      <c r="R12" s="1731"/>
    </row>
    <row r="13" spans="1:18" ht="13.5" customHeight="1">
      <c r="A13" s="195"/>
      <c r="B13" s="196"/>
      <c r="C13" s="196"/>
      <c r="D13" s="196"/>
      <c r="E13" s="1668" t="s">
        <v>483</v>
      </c>
      <c r="F13" s="1669"/>
      <c r="G13" s="1670" t="s">
        <v>484</v>
      </c>
      <c r="H13" s="1671"/>
      <c r="I13" s="1672" t="s">
        <v>527</v>
      </c>
      <c r="J13" s="1672"/>
      <c r="K13" s="1670" t="s">
        <v>619</v>
      </c>
      <c r="L13" s="1671"/>
      <c r="M13" s="1634" t="s">
        <v>536</v>
      </c>
      <c r="N13" s="1635"/>
      <c r="O13" s="1634"/>
      <c r="P13" s="1635"/>
      <c r="Q13" s="1677" t="s">
        <v>489</v>
      </c>
      <c r="R13" s="1678"/>
    </row>
    <row r="14" spans="1:18" ht="13.5" customHeight="1">
      <c r="A14" s="331"/>
      <c r="B14" s="199" t="s">
        <v>51</v>
      </c>
      <c r="C14" s="200" t="s">
        <v>52</v>
      </c>
      <c r="D14" s="201"/>
      <c r="E14" s="201" t="s">
        <v>490</v>
      </c>
      <c r="F14" s="203" t="s">
        <v>491</v>
      </c>
      <c r="G14" s="332" t="s">
        <v>136</v>
      </c>
      <c r="H14" s="333" t="s">
        <v>492</v>
      </c>
      <c r="I14" s="198" t="s">
        <v>136</v>
      </c>
      <c r="J14" s="334" t="s">
        <v>492</v>
      </c>
      <c r="K14" s="197" t="s">
        <v>136</v>
      </c>
      <c r="L14" s="333" t="s">
        <v>492</v>
      </c>
      <c r="M14" s="205" t="s">
        <v>136</v>
      </c>
      <c r="N14" s="203" t="s">
        <v>492</v>
      </c>
      <c r="O14" s="205"/>
      <c r="P14" s="522"/>
      <c r="Q14" s="206" t="s">
        <v>493</v>
      </c>
      <c r="R14" s="207" t="s">
        <v>419</v>
      </c>
    </row>
    <row r="15" spans="1:18" ht="13.5" customHeight="1">
      <c r="A15" s="1679" t="s">
        <v>670</v>
      </c>
      <c r="B15" s="523" t="s">
        <v>671</v>
      </c>
      <c r="C15" s="505" t="s">
        <v>672</v>
      </c>
      <c r="D15" s="538" t="s">
        <v>702</v>
      </c>
      <c r="E15" s="720">
        <f>黒石市・南津軽郡・五所川原市!F17</f>
        <v>3150</v>
      </c>
      <c r="F15" s="460">
        <f>黒石市・南津軽郡・五所川原市!G17</f>
        <v>0</v>
      </c>
      <c r="G15" s="360"/>
      <c r="H15" s="524"/>
      <c r="I15" s="360"/>
      <c r="J15" s="361"/>
      <c r="K15" s="525">
        <f>黒石市・南津軽郡・五所川原市!J17</f>
        <v>80</v>
      </c>
      <c r="L15" s="898">
        <f>黒石市・南津軽郡・五所川原市!K17</f>
        <v>0</v>
      </c>
      <c r="M15" s="360"/>
      <c r="N15" s="361"/>
      <c r="O15" s="526"/>
      <c r="P15" s="527"/>
      <c r="Q15" s="316">
        <f t="shared" ref="Q15:R20" si="0">SUM(E15,K15)</f>
        <v>3230</v>
      </c>
      <c r="R15" s="213">
        <f t="shared" si="0"/>
        <v>0</v>
      </c>
    </row>
    <row r="16" spans="1:18">
      <c r="A16" s="1680"/>
      <c r="B16" s="406" t="s">
        <v>673</v>
      </c>
      <c r="C16" s="444" t="s">
        <v>674</v>
      </c>
      <c r="D16" s="528" t="s">
        <v>702</v>
      </c>
      <c r="E16" s="719">
        <f>黒石市・南津軽郡・五所川原市!F18</f>
        <v>4200</v>
      </c>
      <c r="F16" s="460">
        <f>黒石市・南津軽郡・五所川原市!G18</f>
        <v>0</v>
      </c>
      <c r="G16" s="342"/>
      <c r="H16" s="343"/>
      <c r="I16" s="342"/>
      <c r="J16" s="343"/>
      <c r="K16" s="342">
        <f>黒石市・南津軽郡・五所川原市!J18</f>
        <v>100</v>
      </c>
      <c r="L16" s="899">
        <f>黒石市・南津軽郡・五所川原市!K18</f>
        <v>0</v>
      </c>
      <c r="M16" s="342"/>
      <c r="N16" s="343"/>
      <c r="O16" s="437"/>
      <c r="P16" s="451"/>
      <c r="Q16" s="320">
        <f t="shared" si="0"/>
        <v>4300</v>
      </c>
      <c r="R16" s="219">
        <f t="shared" si="0"/>
        <v>0</v>
      </c>
    </row>
    <row r="17" spans="1:18">
      <c r="A17" s="1680"/>
      <c r="B17" s="252" t="s">
        <v>675</v>
      </c>
      <c r="C17" s="444" t="s">
        <v>676</v>
      </c>
      <c r="D17" s="528" t="s">
        <v>702</v>
      </c>
      <c r="E17" s="718">
        <f>黒石市・南津軽郡・五所川原市!F19</f>
        <v>3400</v>
      </c>
      <c r="F17" s="460">
        <f>黒石市・南津軽郡・五所川原市!G19</f>
        <v>0</v>
      </c>
      <c r="G17" s="342"/>
      <c r="H17" s="343"/>
      <c r="I17" s="342"/>
      <c r="J17" s="343"/>
      <c r="K17" s="342">
        <f>黒石市・南津軽郡・五所川原市!J19</f>
        <v>100</v>
      </c>
      <c r="L17" s="900">
        <f>黒石市・南津軽郡・五所川原市!K19</f>
        <v>0</v>
      </c>
      <c r="M17" s="342"/>
      <c r="N17" s="343"/>
      <c r="O17" s="437"/>
      <c r="P17" s="451"/>
      <c r="Q17" s="320">
        <f t="shared" si="0"/>
        <v>3500</v>
      </c>
      <c r="R17" s="219">
        <f t="shared" si="0"/>
        <v>0</v>
      </c>
    </row>
    <row r="18" spans="1:18">
      <c r="A18" s="1680"/>
      <c r="B18" s="461" t="s">
        <v>677</v>
      </c>
      <c r="C18" s="444" t="s">
        <v>678</v>
      </c>
      <c r="D18" s="528" t="s">
        <v>499</v>
      </c>
      <c r="E18" s="716">
        <f>黒石市・南津軽郡・五所川原市!F20</f>
        <v>450</v>
      </c>
      <c r="F18" s="460">
        <f>黒石市・南津軽郡・五所川原市!G20</f>
        <v>0</v>
      </c>
      <c r="G18" s="229"/>
      <c r="H18" s="233"/>
      <c r="I18" s="230"/>
      <c r="J18" s="233"/>
      <c r="K18" s="231">
        <f>黒石市・南津軽郡・五所川原市!J20</f>
        <v>10</v>
      </c>
      <c r="L18" s="897">
        <f>黒石市・南津軽郡・五所川原市!K20</f>
        <v>0</v>
      </c>
      <c r="M18" s="320"/>
      <c r="N18" s="529"/>
      <c r="O18" s="465"/>
      <c r="P18" s="466"/>
      <c r="Q18" s="320">
        <f t="shared" si="0"/>
        <v>460</v>
      </c>
      <c r="R18" s="219">
        <f t="shared" si="0"/>
        <v>0</v>
      </c>
    </row>
    <row r="19" spans="1:18" ht="13.5" customHeight="1">
      <c r="A19" s="1680"/>
      <c r="B19" s="467" t="s">
        <v>679</v>
      </c>
      <c r="C19" s="444" t="s">
        <v>680</v>
      </c>
      <c r="D19" s="528" t="s">
        <v>499</v>
      </c>
      <c r="E19" s="718">
        <f>黒石市・南津軽郡・五所川原市!F21</f>
        <v>1800</v>
      </c>
      <c r="F19" s="460">
        <f>黒石市・南津軽郡・五所川原市!G21</f>
        <v>0</v>
      </c>
      <c r="G19" s="229"/>
      <c r="H19" s="233"/>
      <c r="I19" s="230"/>
      <c r="J19" s="233"/>
      <c r="K19" s="231">
        <f>黒石市・南津軽郡・五所川原市!J21</f>
        <v>40</v>
      </c>
      <c r="L19" s="900">
        <f>黒石市・南津軽郡・五所川原市!K21</f>
        <v>0</v>
      </c>
      <c r="M19" s="320"/>
      <c r="N19" s="343"/>
      <c r="O19" s="465"/>
      <c r="P19" s="466"/>
      <c r="Q19" s="320">
        <f t="shared" si="0"/>
        <v>1840</v>
      </c>
      <c r="R19" s="219">
        <f t="shared" si="0"/>
        <v>0</v>
      </c>
    </row>
    <row r="20" spans="1:18" ht="13.5" customHeight="1">
      <c r="A20" s="1680"/>
      <c r="B20" s="406" t="s">
        <v>681</v>
      </c>
      <c r="C20" s="444" t="s">
        <v>682</v>
      </c>
      <c r="D20" s="528" t="s">
        <v>499</v>
      </c>
      <c r="E20" s="719">
        <f>黒石市・南津軽郡・五所川原市!F22</f>
        <v>470</v>
      </c>
      <c r="F20" s="460">
        <f>黒石市・南津軽郡・五所川原市!G22</f>
        <v>0</v>
      </c>
      <c r="G20" s="342"/>
      <c r="H20" s="343"/>
      <c r="I20" s="342"/>
      <c r="J20" s="343"/>
      <c r="K20" s="342">
        <f>黒石市・南津軽郡・五所川原市!J22</f>
        <v>20</v>
      </c>
      <c r="L20" s="899">
        <f>黒石市・南津軽郡・五所川原市!K22</f>
        <v>0</v>
      </c>
      <c r="M20" s="342"/>
      <c r="N20" s="343"/>
      <c r="O20" s="437"/>
      <c r="P20" s="451"/>
      <c r="Q20" s="320">
        <f t="shared" si="0"/>
        <v>490</v>
      </c>
      <c r="R20" s="219">
        <f t="shared" si="0"/>
        <v>0</v>
      </c>
    </row>
    <row r="21" spans="1:18">
      <c r="A21" s="1680"/>
      <c r="B21" s="252" t="s">
        <v>683</v>
      </c>
      <c r="C21" s="509" t="s">
        <v>44</v>
      </c>
      <c r="D21" s="530"/>
      <c r="E21" s="718">
        <f>SUM(E15:E20)</f>
        <v>13470</v>
      </c>
      <c r="F21" s="366">
        <f>SUM(F15:F20)</f>
        <v>0</v>
      </c>
      <c r="G21" s="342"/>
      <c r="H21" s="343"/>
      <c r="I21" s="342"/>
      <c r="J21" s="343"/>
      <c r="K21" s="342">
        <f>SUM(K15:K20)</f>
        <v>350</v>
      </c>
      <c r="L21" s="901">
        <f>SUM(L15:L20)</f>
        <v>0</v>
      </c>
      <c r="M21" s="342"/>
      <c r="N21" s="343"/>
      <c r="O21" s="437"/>
      <c r="P21" s="451"/>
      <c r="Q21" s="320">
        <f>SUM(Q15:Q20)</f>
        <v>13820</v>
      </c>
      <c r="R21" s="236">
        <f>SUM(R15:R20)</f>
        <v>0</v>
      </c>
    </row>
    <row r="22" spans="1:18" ht="13.5" customHeight="1">
      <c r="A22" s="1680"/>
      <c r="B22" s="531"/>
      <c r="C22" s="532"/>
      <c r="D22" s="479"/>
      <c r="E22" s="718"/>
      <c r="F22" s="862"/>
      <c r="G22" s="342"/>
      <c r="H22" s="455"/>
      <c r="I22" s="342"/>
      <c r="J22" s="343"/>
      <c r="K22" s="420"/>
      <c r="L22" s="902"/>
      <c r="M22" s="342"/>
      <c r="N22" s="343"/>
      <c r="O22" s="456"/>
      <c r="P22" s="451"/>
      <c r="Q22" s="320"/>
      <c r="R22" s="500"/>
    </row>
    <row r="23" spans="1:18">
      <c r="A23" s="1680"/>
      <c r="B23" s="406" t="s">
        <v>684</v>
      </c>
      <c r="C23" s="288" t="s">
        <v>685</v>
      </c>
      <c r="D23" s="472"/>
      <c r="E23" s="719"/>
      <c r="F23" s="458"/>
      <c r="G23" s="342">
        <f>黒石市・南津軽郡・五所川原市!N17</f>
        <v>450</v>
      </c>
      <c r="H23" s="211">
        <f>黒石市・南津軽郡・五所川原市!O17</f>
        <v>0</v>
      </c>
      <c r="I23" s="342"/>
      <c r="J23" s="343"/>
      <c r="K23" s="342"/>
      <c r="L23" s="884"/>
      <c r="M23" s="342"/>
      <c r="N23" s="343"/>
      <c r="O23" s="437"/>
      <c r="P23" s="451"/>
      <c r="Q23" s="320">
        <f>G23</f>
        <v>450</v>
      </c>
      <c r="R23" s="219">
        <f>H23</f>
        <v>0</v>
      </c>
    </row>
    <row r="24" spans="1:18">
      <c r="A24" s="1680"/>
      <c r="B24" s="252" t="s">
        <v>686</v>
      </c>
      <c r="C24" s="459" t="s">
        <v>687</v>
      </c>
      <c r="D24" s="448"/>
      <c r="E24" s="718"/>
      <c r="F24" s="862"/>
      <c r="G24" s="342"/>
      <c r="H24" s="343"/>
      <c r="I24" s="342">
        <f>黒石市・南津軽郡・五所川原市!V17</f>
        <v>400</v>
      </c>
      <c r="J24" s="211">
        <f>黒石市・南津軽郡・五所川原市!W17</f>
        <v>0</v>
      </c>
      <c r="K24" s="342"/>
      <c r="L24" s="884"/>
      <c r="M24" s="342"/>
      <c r="N24" s="343"/>
      <c r="O24" s="437"/>
      <c r="P24" s="451"/>
      <c r="Q24" s="320">
        <f>I24</f>
        <v>400</v>
      </c>
      <c r="R24" s="219">
        <f>J24</f>
        <v>0</v>
      </c>
    </row>
    <row r="25" spans="1:18">
      <c r="A25" s="1680"/>
      <c r="B25" s="461" t="s">
        <v>617</v>
      </c>
      <c r="C25" s="282" t="s">
        <v>536</v>
      </c>
      <c r="D25" s="216"/>
      <c r="E25" s="716"/>
      <c r="F25" s="863"/>
      <c r="G25" s="229"/>
      <c r="H25" s="233"/>
      <c r="I25" s="230"/>
      <c r="J25" s="233"/>
      <c r="K25" s="231"/>
      <c r="L25" s="903"/>
      <c r="M25" s="320"/>
      <c r="N25" s="529"/>
      <c r="O25" s="437"/>
      <c r="P25" s="451"/>
      <c r="Q25" s="320"/>
      <c r="R25" s="500"/>
    </row>
    <row r="26" spans="1:18">
      <c r="A26" s="1680"/>
      <c r="B26" s="467"/>
      <c r="C26" s="468" t="s">
        <v>688</v>
      </c>
      <c r="D26" s="454"/>
      <c r="E26" s="718"/>
      <c r="F26" s="862"/>
      <c r="G26" s="229"/>
      <c r="H26" s="233"/>
      <c r="I26" s="230"/>
      <c r="J26" s="233"/>
      <c r="K26" s="231"/>
      <c r="L26" s="903"/>
      <c r="M26" s="320">
        <f>黒石市・南津軽郡・五所川原市!Z17</f>
        <v>1140</v>
      </c>
      <c r="N26" s="217">
        <f>黒石市・南津軽郡・五所川原市!AA17</f>
        <v>0</v>
      </c>
      <c r="O26" s="465"/>
      <c r="P26" s="466"/>
      <c r="Q26" s="320">
        <f t="shared" ref="Q26:R28" si="1">M26</f>
        <v>1140</v>
      </c>
      <c r="R26" s="219">
        <f t="shared" si="1"/>
        <v>0</v>
      </c>
    </row>
    <row r="27" spans="1:18">
      <c r="A27" s="1680"/>
      <c r="B27" s="406"/>
      <c r="C27" s="468" t="s">
        <v>689</v>
      </c>
      <c r="D27" s="472"/>
      <c r="E27" s="719"/>
      <c r="F27" s="458"/>
      <c r="G27" s="342"/>
      <c r="H27" s="343"/>
      <c r="I27" s="342"/>
      <c r="J27" s="343"/>
      <c r="K27" s="342"/>
      <c r="L27" s="884"/>
      <c r="M27" s="342">
        <f>黒石市・南津軽郡・五所川原市!Z18</f>
        <v>140</v>
      </c>
      <c r="N27" s="460">
        <f>黒石市・南津軽郡・五所川原市!AA18</f>
        <v>0</v>
      </c>
      <c r="O27" s="465"/>
      <c r="P27" s="466"/>
      <c r="Q27" s="320">
        <f t="shared" si="1"/>
        <v>140</v>
      </c>
      <c r="R27" s="219">
        <f t="shared" si="1"/>
        <v>0</v>
      </c>
    </row>
    <row r="28" spans="1:18">
      <c r="A28" s="1680"/>
      <c r="B28" s="252"/>
      <c r="C28" s="515" t="s">
        <v>690</v>
      </c>
      <c r="D28" s="448"/>
      <c r="E28" s="718"/>
      <c r="F28" s="862"/>
      <c r="G28" s="342"/>
      <c r="H28" s="343"/>
      <c r="I28" s="342"/>
      <c r="J28" s="343"/>
      <c r="K28" s="342"/>
      <c r="L28" s="884"/>
      <c r="M28" s="342">
        <f>黒石市・南津軽郡・五所川原市!Z19</f>
        <v>20</v>
      </c>
      <c r="N28" s="460">
        <f>黒石市・南津軽郡・五所川原市!AA19</f>
        <v>0</v>
      </c>
      <c r="O28" s="456"/>
      <c r="P28" s="451"/>
      <c r="Q28" s="320">
        <f t="shared" si="1"/>
        <v>20</v>
      </c>
      <c r="R28" s="219">
        <f t="shared" si="1"/>
        <v>0</v>
      </c>
    </row>
    <row r="29" spans="1:18">
      <c r="A29" s="1680"/>
      <c r="B29" s="406" t="s">
        <v>663</v>
      </c>
      <c r="C29" s="471" t="s">
        <v>533</v>
      </c>
      <c r="D29" s="472"/>
      <c r="E29" s="719"/>
      <c r="F29" s="458"/>
      <c r="G29" s="342"/>
      <c r="H29" s="343"/>
      <c r="I29" s="342"/>
      <c r="J29" s="343"/>
      <c r="K29" s="342"/>
      <c r="L29" s="884"/>
      <c r="M29" s="342">
        <f>SUM(M26:M28)</f>
        <v>1300</v>
      </c>
      <c r="N29" s="235">
        <f>SUM(N26:N28)</f>
        <v>0</v>
      </c>
      <c r="O29" s="437"/>
      <c r="P29" s="451"/>
      <c r="Q29" s="320">
        <f>SUM(Q26:Q28)</f>
        <v>1300</v>
      </c>
      <c r="R29" s="236">
        <f>SUM(R26:R28)</f>
        <v>0</v>
      </c>
    </row>
    <row r="30" spans="1:18">
      <c r="A30" s="1681"/>
      <c r="B30" s="533"/>
      <c r="C30" s="534"/>
      <c r="D30" s="535"/>
      <c r="E30" s="732"/>
      <c r="F30" s="518"/>
      <c r="G30" s="430"/>
      <c r="H30" s="429"/>
      <c r="I30" s="430"/>
      <c r="J30" s="429"/>
      <c r="K30" s="430"/>
      <c r="L30" s="904"/>
      <c r="M30" s="430"/>
      <c r="N30" s="429"/>
      <c r="O30" s="536"/>
      <c r="P30" s="537"/>
      <c r="Q30" s="324"/>
      <c r="R30" s="521"/>
    </row>
    <row r="31" spans="1:18">
      <c r="A31" s="1679" t="s">
        <v>691</v>
      </c>
      <c r="B31" s="359">
        <v>1901</v>
      </c>
      <c r="C31" s="507" t="s">
        <v>692</v>
      </c>
      <c r="D31" s="538" t="s">
        <v>693</v>
      </c>
      <c r="E31" s="734">
        <f>北津軽郡・つがる市・西津軽郡!E12</f>
        <v>3400</v>
      </c>
      <c r="F31" s="460">
        <f>北津軽郡・つがる市・西津軽郡!F12</f>
        <v>0</v>
      </c>
      <c r="G31" s="336"/>
      <c r="H31" s="337"/>
      <c r="I31" s="338"/>
      <c r="J31" s="337"/>
      <c r="K31" s="336">
        <f>北津軽郡・つがる市・西津軽郡!I12</f>
        <v>140</v>
      </c>
      <c r="L31" s="905">
        <f>北津軽郡・つがる市・西津軽郡!J12</f>
        <v>0</v>
      </c>
      <c r="M31" s="336"/>
      <c r="N31" s="339"/>
      <c r="O31" s="539"/>
      <c r="P31" s="540"/>
      <c r="Q31" s="316">
        <f t="shared" ref="Q31:R34" si="2">SUM(E31,K31)</f>
        <v>3540</v>
      </c>
      <c r="R31" s="219">
        <f t="shared" si="2"/>
        <v>0</v>
      </c>
    </row>
    <row r="32" spans="1:18" ht="13.5" customHeight="1">
      <c r="A32" s="1680"/>
      <c r="B32" s="376">
        <v>1902</v>
      </c>
      <c r="C32" s="444" t="s">
        <v>142</v>
      </c>
      <c r="D32" s="528" t="s">
        <v>693</v>
      </c>
      <c r="E32" s="727">
        <f>北津軽郡・つがる市・西津軽郡!E13</f>
        <v>2070</v>
      </c>
      <c r="F32" s="460">
        <f>北津軽郡・つがる市・西津軽郡!F13</f>
        <v>0</v>
      </c>
      <c r="G32" s="342"/>
      <c r="H32" s="343"/>
      <c r="I32" s="344"/>
      <c r="J32" s="343"/>
      <c r="K32" s="342">
        <f>北津軽郡・つがる市・西津軽郡!I13</f>
        <v>100</v>
      </c>
      <c r="L32" s="750">
        <f>北津軽郡・つがる市・西津軽郡!J13</f>
        <v>0</v>
      </c>
      <c r="M32" s="342"/>
      <c r="N32" s="345"/>
      <c r="O32" s="437"/>
      <c r="P32" s="442"/>
      <c r="Q32" s="320">
        <f t="shared" si="2"/>
        <v>2170</v>
      </c>
      <c r="R32" s="219">
        <f t="shared" si="2"/>
        <v>0</v>
      </c>
    </row>
    <row r="33" spans="1:18">
      <c r="A33" s="1680"/>
      <c r="B33" s="347">
        <v>1903</v>
      </c>
      <c r="C33" s="507" t="s">
        <v>144</v>
      </c>
      <c r="D33" s="538" t="s">
        <v>499</v>
      </c>
      <c r="E33" s="727">
        <f>北津軽郡・つがる市・西津軽郡!E15</f>
        <v>1030</v>
      </c>
      <c r="F33" s="460">
        <f>北津軽郡・つがる市・西津軽郡!F15</f>
        <v>0</v>
      </c>
      <c r="G33" s="342"/>
      <c r="H33" s="343"/>
      <c r="I33" s="344"/>
      <c r="J33" s="343"/>
      <c r="K33" s="342">
        <f>北津軽郡・つがる市・西津軽郡!I15</f>
        <v>30</v>
      </c>
      <c r="L33" s="750">
        <f>北津軽郡・つがる市・西津軽郡!J15</f>
        <v>0</v>
      </c>
      <c r="M33" s="342"/>
      <c r="N33" s="345"/>
      <c r="O33" s="437"/>
      <c r="P33" s="442"/>
      <c r="Q33" s="320">
        <f t="shared" si="2"/>
        <v>1060</v>
      </c>
      <c r="R33" s="219">
        <f t="shared" si="2"/>
        <v>0</v>
      </c>
    </row>
    <row r="34" spans="1:18">
      <c r="A34" s="1680"/>
      <c r="B34" s="359">
        <v>1904</v>
      </c>
      <c r="C34" s="436" t="s">
        <v>145</v>
      </c>
      <c r="D34" s="541" t="s">
        <v>694</v>
      </c>
      <c r="E34" s="727">
        <f>北津軽郡・つがる市・西津軽郡!E16</f>
        <v>1100</v>
      </c>
      <c r="F34" s="460">
        <f>北津軽郡・つがる市・西津軽郡!F16</f>
        <v>0</v>
      </c>
      <c r="G34" s="342"/>
      <c r="H34" s="343"/>
      <c r="I34" s="344"/>
      <c r="J34" s="343"/>
      <c r="K34" s="342">
        <f>北津軽郡・つがる市・西津軽郡!I16</f>
        <v>30</v>
      </c>
      <c r="L34" s="750">
        <f>北津軽郡・つがる市・西津軽郡!J16</f>
        <v>0</v>
      </c>
      <c r="M34" s="342"/>
      <c r="N34" s="345"/>
      <c r="O34" s="437"/>
      <c r="P34" s="442"/>
      <c r="Q34" s="320">
        <f t="shared" si="2"/>
        <v>1130</v>
      </c>
      <c r="R34" s="219">
        <f t="shared" si="2"/>
        <v>0</v>
      </c>
    </row>
    <row r="35" spans="1:18">
      <c r="A35" s="1680"/>
      <c r="B35" s="347" t="s">
        <v>64</v>
      </c>
      <c r="C35" s="509" t="s">
        <v>44</v>
      </c>
      <c r="D35" s="530"/>
      <c r="E35" s="727">
        <f>SUM(E31:E34)</f>
        <v>7600</v>
      </c>
      <c r="F35" s="366">
        <f>SUM(F31:F34)</f>
        <v>0</v>
      </c>
      <c r="G35" s="342"/>
      <c r="H35" s="343"/>
      <c r="I35" s="344"/>
      <c r="J35" s="343"/>
      <c r="K35" s="342">
        <f>SUM(K31:K34)</f>
        <v>300</v>
      </c>
      <c r="L35" s="753">
        <f>SUM(L31:L34)</f>
        <v>0</v>
      </c>
      <c r="M35" s="342"/>
      <c r="N35" s="345"/>
      <c r="O35" s="437"/>
      <c r="P35" s="442"/>
      <c r="Q35" s="320">
        <f>SUM(Q31:Q34)</f>
        <v>7900</v>
      </c>
      <c r="R35" s="236">
        <f>SUM(R31:R34)</f>
        <v>0</v>
      </c>
    </row>
    <row r="36" spans="1:18">
      <c r="A36" s="1680"/>
      <c r="B36" s="347"/>
      <c r="C36" s="542"/>
      <c r="D36" s="530"/>
      <c r="E36" s="727"/>
      <c r="F36" s="368"/>
      <c r="G36" s="342"/>
      <c r="H36" s="343"/>
      <c r="I36" s="344"/>
      <c r="J36" s="343"/>
      <c r="K36" s="342"/>
      <c r="L36" s="884"/>
      <c r="M36" s="342"/>
      <c r="N36" s="345"/>
      <c r="O36" s="437"/>
      <c r="P36" s="442"/>
      <c r="Q36" s="320"/>
      <c r="R36" s="500"/>
    </row>
    <row r="37" spans="1:18">
      <c r="A37" s="1680"/>
      <c r="B37" s="347" t="s">
        <v>617</v>
      </c>
      <c r="C37" s="282" t="s">
        <v>536</v>
      </c>
      <c r="D37" s="365"/>
      <c r="E37" s="727"/>
      <c r="F37" s="368"/>
      <c r="G37" s="342"/>
      <c r="H37" s="343"/>
      <c r="I37" s="344"/>
      <c r="J37" s="343"/>
      <c r="K37" s="342"/>
      <c r="L37" s="884"/>
      <c r="M37" s="342"/>
      <c r="N37" s="345"/>
      <c r="O37" s="437"/>
      <c r="P37" s="442"/>
      <c r="Q37" s="320"/>
      <c r="R37" s="500"/>
    </row>
    <row r="38" spans="1:18">
      <c r="A38" s="1680"/>
      <c r="B38" s="347"/>
      <c r="C38" s="282" t="s">
        <v>695</v>
      </c>
      <c r="D38" s="365"/>
      <c r="E38" s="727"/>
      <c r="F38" s="368"/>
      <c r="G38" s="342"/>
      <c r="H38" s="343"/>
      <c r="I38" s="344"/>
      <c r="J38" s="343"/>
      <c r="K38" s="342"/>
      <c r="L38" s="884"/>
      <c r="M38" s="342">
        <f>北津軽郡・つがる市・西津軽郡!Y12</f>
        <v>120</v>
      </c>
      <c r="N38" s="460">
        <f>北津軽郡・つがる市・西津軽郡!Z12</f>
        <v>0</v>
      </c>
      <c r="O38" s="437"/>
      <c r="P38" s="442"/>
      <c r="Q38" s="320">
        <f>M38</f>
        <v>120</v>
      </c>
      <c r="R38" s="219">
        <f>N38</f>
        <v>0</v>
      </c>
    </row>
    <row r="39" spans="1:18">
      <c r="A39" s="1680"/>
      <c r="B39" s="347"/>
      <c r="C39" s="282" t="s">
        <v>696</v>
      </c>
      <c r="D39" s="365"/>
      <c r="E39" s="727"/>
      <c r="F39" s="368"/>
      <c r="G39" s="342"/>
      <c r="H39" s="343"/>
      <c r="I39" s="344"/>
      <c r="J39" s="343"/>
      <c r="K39" s="342"/>
      <c r="L39" s="884"/>
      <c r="M39" s="342">
        <f>北津軽郡・つがる市・西津軽郡!Y14</f>
        <v>50</v>
      </c>
      <c r="N39" s="460">
        <f>北津軽郡・つがる市・西津軽郡!Z14</f>
        <v>0</v>
      </c>
      <c r="O39" s="437"/>
      <c r="P39" s="442"/>
      <c r="Q39" s="320">
        <f t="shared" ref="Q39:R42" si="3">M39</f>
        <v>50</v>
      </c>
      <c r="R39" s="219">
        <f t="shared" si="3"/>
        <v>0</v>
      </c>
    </row>
    <row r="40" spans="1:18">
      <c r="A40" s="1680"/>
      <c r="B40" s="347"/>
      <c r="C40" s="282" t="s">
        <v>697</v>
      </c>
      <c r="D40" s="365"/>
      <c r="E40" s="727"/>
      <c r="F40" s="368"/>
      <c r="G40" s="342"/>
      <c r="H40" s="343"/>
      <c r="I40" s="344"/>
      <c r="J40" s="343"/>
      <c r="K40" s="342"/>
      <c r="L40" s="884"/>
      <c r="M40" s="342">
        <f>北津軽郡・つがる市・西津軽郡!Y13</f>
        <v>50</v>
      </c>
      <c r="N40" s="460">
        <f>北津軽郡・つがる市・西津軽郡!Z13</f>
        <v>0</v>
      </c>
      <c r="O40" s="437"/>
      <c r="P40" s="442"/>
      <c r="Q40" s="320">
        <f t="shared" si="3"/>
        <v>50</v>
      </c>
      <c r="R40" s="219">
        <f t="shared" si="3"/>
        <v>0</v>
      </c>
    </row>
    <row r="41" spans="1:18">
      <c r="A41" s="1680"/>
      <c r="B41" s="347"/>
      <c r="C41" s="282" t="s">
        <v>698</v>
      </c>
      <c r="D41" s="365"/>
      <c r="E41" s="727"/>
      <c r="F41" s="368"/>
      <c r="G41" s="342"/>
      <c r="H41" s="343"/>
      <c r="I41" s="344"/>
      <c r="J41" s="343"/>
      <c r="K41" s="342"/>
      <c r="L41" s="884"/>
      <c r="M41" s="342">
        <f>北津軽郡・つがる市・西津軽郡!Y15</f>
        <v>40</v>
      </c>
      <c r="N41" s="460">
        <f>北津軽郡・つがる市・西津軽郡!Z15</f>
        <v>0</v>
      </c>
      <c r="O41" s="437"/>
      <c r="P41" s="442"/>
      <c r="Q41" s="320">
        <f t="shared" si="3"/>
        <v>40</v>
      </c>
      <c r="R41" s="219">
        <f t="shared" si="3"/>
        <v>0</v>
      </c>
    </row>
    <row r="42" spans="1:18">
      <c r="A42" s="1680"/>
      <c r="B42" s="347"/>
      <c r="C42" s="282" t="s">
        <v>699</v>
      </c>
      <c r="D42" s="365"/>
      <c r="E42" s="727"/>
      <c r="F42" s="368"/>
      <c r="G42" s="342"/>
      <c r="H42" s="343"/>
      <c r="I42" s="344"/>
      <c r="J42" s="343"/>
      <c r="K42" s="342"/>
      <c r="L42" s="884"/>
      <c r="M42" s="342">
        <f>北津軽郡・つがる市・西津軽郡!Y16</f>
        <v>40</v>
      </c>
      <c r="N42" s="460">
        <f>北津軽郡・つがる市・西津軽郡!Z16</f>
        <v>0</v>
      </c>
      <c r="O42" s="437"/>
      <c r="P42" s="442"/>
      <c r="Q42" s="320">
        <f t="shared" si="3"/>
        <v>40</v>
      </c>
      <c r="R42" s="219">
        <f t="shared" si="3"/>
        <v>0</v>
      </c>
    </row>
    <row r="43" spans="1:18">
      <c r="A43" s="1680"/>
      <c r="B43" s="425" t="s">
        <v>663</v>
      </c>
      <c r="C43" s="364" t="s">
        <v>533</v>
      </c>
      <c r="D43" s="367"/>
      <c r="E43" s="727"/>
      <c r="F43" s="368"/>
      <c r="G43" s="342"/>
      <c r="H43" s="343"/>
      <c r="I43" s="344"/>
      <c r="J43" s="343"/>
      <c r="K43" s="342"/>
      <c r="L43" s="884"/>
      <c r="M43" s="342">
        <f>SUM(M38:M42)</f>
        <v>300</v>
      </c>
      <c r="N43" s="235">
        <f>SUM(N38:N42)</f>
        <v>0</v>
      </c>
      <c r="O43" s="437"/>
      <c r="P43" s="442"/>
      <c r="Q43" s="320">
        <f>SUM(Q38:Q42)</f>
        <v>300</v>
      </c>
      <c r="R43" s="236">
        <f>SUM(R38:R42)</f>
        <v>0</v>
      </c>
    </row>
    <row r="44" spans="1:18" ht="13.5" customHeight="1">
      <c r="A44" s="1681"/>
      <c r="B44" s="379"/>
      <c r="C44" s="380"/>
      <c r="D44" s="381"/>
      <c r="E44" s="728"/>
      <c r="F44" s="458"/>
      <c r="G44" s="354"/>
      <c r="H44" s="352"/>
      <c r="I44" s="353"/>
      <c r="J44" s="352"/>
      <c r="K44" s="354"/>
      <c r="L44" s="895"/>
      <c r="M44" s="354"/>
      <c r="N44" s="355"/>
      <c r="O44" s="475"/>
      <c r="P44" s="543"/>
      <c r="Q44" s="356"/>
      <c r="R44" s="501"/>
    </row>
    <row r="45" spans="1:18">
      <c r="A45" s="1679" t="s">
        <v>700</v>
      </c>
      <c r="B45" s="502">
        <v>1906</v>
      </c>
      <c r="C45" s="544" t="s">
        <v>701</v>
      </c>
      <c r="D45" s="545" t="s">
        <v>702</v>
      </c>
      <c r="E45" s="733">
        <f>北津軽郡・つがる市・西津軽郡!E18</f>
        <v>380</v>
      </c>
      <c r="F45" s="864">
        <f>北津軽郡・つがる市・西津軽郡!F18</f>
        <v>0</v>
      </c>
      <c r="G45" s="360"/>
      <c r="H45" s="361"/>
      <c r="I45" s="362"/>
      <c r="J45" s="361"/>
      <c r="K45" s="360">
        <f>北津軽郡・つがる市・西津軽郡!I18</f>
        <v>20</v>
      </c>
      <c r="L45" s="751">
        <f>北津軽郡・つがる市・西津軽郡!J18</f>
        <v>0</v>
      </c>
      <c r="M45" s="360"/>
      <c r="N45" s="492"/>
      <c r="O45" s="439"/>
      <c r="P45" s="438"/>
      <c r="Q45" s="316">
        <f t="shared" ref="Q45:R49" si="4">SUM(E45,K45)</f>
        <v>400</v>
      </c>
      <c r="R45" s="213">
        <f t="shared" si="4"/>
        <v>0</v>
      </c>
    </row>
    <row r="46" spans="1:18">
      <c r="A46" s="1680"/>
      <c r="B46" s="347">
        <v>1907</v>
      </c>
      <c r="C46" s="532" t="s">
        <v>703</v>
      </c>
      <c r="D46" s="528" t="s">
        <v>499</v>
      </c>
      <c r="E46" s="727">
        <f>北津軽郡・つがる市・西津軽郡!E19</f>
        <v>2170</v>
      </c>
      <c r="F46" s="460">
        <f>北津軽郡・つがる市・西津軽郡!F19</f>
        <v>0</v>
      </c>
      <c r="G46" s="342"/>
      <c r="H46" s="343"/>
      <c r="I46" s="344"/>
      <c r="J46" s="343"/>
      <c r="K46" s="342">
        <f>北津軽郡・つがる市・西津軽郡!I19</f>
        <v>150</v>
      </c>
      <c r="L46" s="750">
        <f>北津軽郡・つがる市・西津軽郡!J19</f>
        <v>0</v>
      </c>
      <c r="M46" s="342"/>
      <c r="N46" s="345"/>
      <c r="O46" s="437"/>
      <c r="P46" s="442"/>
      <c r="Q46" s="320">
        <f t="shared" si="4"/>
        <v>2320</v>
      </c>
      <c r="R46" s="219">
        <f t="shared" si="4"/>
        <v>0</v>
      </c>
    </row>
    <row r="47" spans="1:18">
      <c r="A47" s="1680"/>
      <c r="B47" s="347">
        <v>1908</v>
      </c>
      <c r="C47" s="532" t="s">
        <v>704</v>
      </c>
      <c r="D47" s="528" t="s">
        <v>702</v>
      </c>
      <c r="E47" s="727">
        <f>北津軽郡・つがる市・西津軽郡!E20</f>
        <v>770</v>
      </c>
      <c r="F47" s="460">
        <f>北津軽郡・つがる市・西津軽郡!F20</f>
        <v>0</v>
      </c>
      <c r="G47" s="342"/>
      <c r="H47" s="343"/>
      <c r="I47" s="344"/>
      <c r="J47" s="343"/>
      <c r="K47" s="342">
        <f>北津軽郡・つがる市・西津軽郡!I20</f>
        <v>10</v>
      </c>
      <c r="L47" s="750">
        <f>北津軽郡・つがる市・西津軽郡!J20</f>
        <v>0</v>
      </c>
      <c r="M47" s="342"/>
      <c r="N47" s="345"/>
      <c r="O47" s="437"/>
      <c r="P47" s="442"/>
      <c r="Q47" s="320">
        <f t="shared" si="4"/>
        <v>780</v>
      </c>
      <c r="R47" s="219">
        <f t="shared" si="4"/>
        <v>0</v>
      </c>
    </row>
    <row r="48" spans="1:18">
      <c r="A48" s="1680"/>
      <c r="B48" s="347">
        <v>1909</v>
      </c>
      <c r="C48" s="532" t="s">
        <v>705</v>
      </c>
      <c r="D48" s="528" t="s">
        <v>702</v>
      </c>
      <c r="E48" s="727">
        <f>北津軽郡・つがる市・西津軽郡!E21</f>
        <v>750</v>
      </c>
      <c r="F48" s="460">
        <f>北津軽郡・つがる市・西津軽郡!F21</f>
        <v>0</v>
      </c>
      <c r="G48" s="342"/>
      <c r="H48" s="343"/>
      <c r="I48" s="344"/>
      <c r="J48" s="343"/>
      <c r="K48" s="342">
        <f>北津軽郡・つがる市・西津軽郡!I21</f>
        <v>30</v>
      </c>
      <c r="L48" s="750">
        <f>北津軽郡・つがる市・西津軽郡!J21</f>
        <v>0</v>
      </c>
      <c r="M48" s="342"/>
      <c r="N48" s="345"/>
      <c r="O48" s="437"/>
      <c r="P48" s="442"/>
      <c r="Q48" s="320">
        <f t="shared" si="4"/>
        <v>780</v>
      </c>
      <c r="R48" s="219">
        <f t="shared" si="4"/>
        <v>0</v>
      </c>
    </row>
    <row r="49" spans="1:18">
      <c r="A49" s="1680"/>
      <c r="B49" s="347">
        <v>1910</v>
      </c>
      <c r="C49" s="532" t="s">
        <v>706</v>
      </c>
      <c r="D49" s="528" t="s">
        <v>702</v>
      </c>
      <c r="E49" s="727">
        <f>北津軽郡・つがる市・西津軽郡!E22</f>
        <v>420</v>
      </c>
      <c r="F49" s="460">
        <f>北津軽郡・つがる市・西津軽郡!F22</f>
        <v>0</v>
      </c>
      <c r="G49" s="342"/>
      <c r="H49" s="343"/>
      <c r="I49" s="344"/>
      <c r="J49" s="343"/>
      <c r="K49" s="342">
        <f>北津軽郡・つがる市・西津軽郡!I22</f>
        <v>20</v>
      </c>
      <c r="L49" s="750">
        <f>北津軽郡・つがる市・西津軽郡!J22</f>
        <v>0</v>
      </c>
      <c r="M49" s="342"/>
      <c r="N49" s="345"/>
      <c r="O49" s="437"/>
      <c r="P49" s="442"/>
      <c r="Q49" s="320">
        <f t="shared" si="4"/>
        <v>440</v>
      </c>
      <c r="R49" s="219">
        <f t="shared" si="4"/>
        <v>0</v>
      </c>
    </row>
    <row r="50" spans="1:18">
      <c r="A50" s="1680"/>
      <c r="B50" s="425" t="s">
        <v>65</v>
      </c>
      <c r="C50" s="546" t="s">
        <v>44</v>
      </c>
      <c r="D50" s="367"/>
      <c r="E50" s="727">
        <f>SUM(E45:E49)</f>
        <v>4490</v>
      </c>
      <c r="F50" s="366">
        <f>SUM(F45:F49)</f>
        <v>0</v>
      </c>
      <c r="G50" s="342"/>
      <c r="H50" s="343"/>
      <c r="I50" s="344"/>
      <c r="J50" s="343"/>
      <c r="K50" s="342">
        <f>SUM(K45:K49)</f>
        <v>230</v>
      </c>
      <c r="L50" s="753">
        <f>SUM(L45:L49)</f>
        <v>0</v>
      </c>
      <c r="M50" s="342"/>
      <c r="N50" s="345"/>
      <c r="O50" s="437"/>
      <c r="P50" s="442"/>
      <c r="Q50" s="320">
        <f>SUM(Q45:Q49)</f>
        <v>4720</v>
      </c>
      <c r="R50" s="236">
        <f>SUM(R45:R49)</f>
        <v>0</v>
      </c>
    </row>
    <row r="51" spans="1:18">
      <c r="A51" s="1680"/>
      <c r="B51" s="347"/>
      <c r="C51" s="532"/>
      <c r="D51" s="365"/>
      <c r="E51" s="735"/>
      <c r="F51" s="368"/>
      <c r="G51" s="342"/>
      <c r="H51" s="343"/>
      <c r="I51" s="344"/>
      <c r="J51" s="343"/>
      <c r="K51" s="342"/>
      <c r="L51" s="884"/>
      <c r="M51" s="342"/>
      <c r="N51" s="345"/>
      <c r="O51" s="437"/>
      <c r="P51" s="442"/>
      <c r="Q51" s="320"/>
      <c r="R51" s="500"/>
    </row>
    <row r="52" spans="1:18">
      <c r="A52" s="1680"/>
      <c r="B52" s="347" t="s">
        <v>617</v>
      </c>
      <c r="C52" s="282" t="s">
        <v>536</v>
      </c>
      <c r="D52" s="365"/>
      <c r="E52" s="735"/>
      <c r="F52" s="368"/>
      <c r="G52" s="342"/>
      <c r="H52" s="343"/>
      <c r="I52" s="344"/>
      <c r="J52" s="343"/>
      <c r="K52" s="342"/>
      <c r="L52" s="884"/>
      <c r="M52" s="342"/>
      <c r="N52" s="345"/>
      <c r="O52" s="437"/>
      <c r="P52" s="442"/>
      <c r="Q52" s="320"/>
      <c r="R52" s="500"/>
    </row>
    <row r="53" spans="1:18">
      <c r="A53" s="1680"/>
      <c r="B53" s="347"/>
      <c r="C53" s="282" t="s">
        <v>707</v>
      </c>
      <c r="D53" s="365"/>
      <c r="E53" s="735"/>
      <c r="F53" s="368"/>
      <c r="G53" s="342"/>
      <c r="H53" s="343"/>
      <c r="I53" s="344"/>
      <c r="J53" s="343"/>
      <c r="K53" s="342"/>
      <c r="L53" s="884"/>
      <c r="M53" s="342">
        <f>北津軽郡・つがる市・西津軽郡!Y19</f>
        <v>130</v>
      </c>
      <c r="N53" s="460">
        <f>北津軽郡・つがる市・西津軽郡!Z19</f>
        <v>0</v>
      </c>
      <c r="O53" s="437"/>
      <c r="P53" s="442"/>
      <c r="Q53" s="320">
        <f>M53</f>
        <v>130</v>
      </c>
      <c r="R53" s="219">
        <f>N53</f>
        <v>0</v>
      </c>
    </row>
    <row r="54" spans="1:18">
      <c r="A54" s="1680"/>
      <c r="B54" s="347"/>
      <c r="C54" s="282" t="s">
        <v>708</v>
      </c>
      <c r="D54" s="365"/>
      <c r="E54" s="735"/>
      <c r="F54" s="368"/>
      <c r="G54" s="342"/>
      <c r="H54" s="343"/>
      <c r="I54" s="344"/>
      <c r="J54" s="343"/>
      <c r="K54" s="342"/>
      <c r="L54" s="884"/>
      <c r="M54" s="342">
        <f>北津軽郡・つがる市・西津軽郡!Y21</f>
        <v>60</v>
      </c>
      <c r="N54" s="460">
        <f>北津軽郡・つがる市・西津軽郡!Z21</f>
        <v>0</v>
      </c>
      <c r="O54" s="437"/>
      <c r="P54" s="442"/>
      <c r="Q54" s="320">
        <f>M54</f>
        <v>60</v>
      </c>
      <c r="R54" s="219">
        <f>N54</f>
        <v>0</v>
      </c>
    </row>
    <row r="55" spans="1:18">
      <c r="A55" s="1680"/>
      <c r="B55" s="347" t="s">
        <v>663</v>
      </c>
      <c r="C55" s="364" t="s">
        <v>533</v>
      </c>
      <c r="D55" s="365"/>
      <c r="E55" s="735"/>
      <c r="F55" s="368"/>
      <c r="G55" s="342"/>
      <c r="H55" s="343"/>
      <c r="I55" s="344"/>
      <c r="J55" s="343"/>
      <c r="K55" s="342"/>
      <c r="L55" s="884"/>
      <c r="M55" s="342">
        <f>SUM(M53:M54)</f>
        <v>190</v>
      </c>
      <c r="N55" s="235">
        <f>SUM(N53:N54)</f>
        <v>0</v>
      </c>
      <c r="O55" s="437"/>
      <c r="P55" s="442"/>
      <c r="Q55" s="320">
        <f>SUM(Q53:Q54)</f>
        <v>190</v>
      </c>
      <c r="R55" s="236">
        <f>SUM(R53:R54)</f>
        <v>0</v>
      </c>
    </row>
    <row r="56" spans="1:18">
      <c r="A56" s="1680"/>
      <c r="B56" s="347"/>
      <c r="C56" s="532"/>
      <c r="D56" s="365"/>
      <c r="E56" s="735"/>
      <c r="F56" s="518"/>
      <c r="G56" s="342"/>
      <c r="H56" s="343"/>
      <c r="I56" s="344"/>
      <c r="J56" s="343"/>
      <c r="K56" s="342"/>
      <c r="L56" s="884"/>
      <c r="M56" s="342"/>
      <c r="N56" s="345"/>
      <c r="O56" s="437"/>
      <c r="P56" s="547"/>
      <c r="Q56" s="320"/>
      <c r="R56" s="500"/>
    </row>
    <row r="57" spans="1:18" s="48" customFormat="1" ht="13.5" customHeight="1">
      <c r="A57" s="1636" t="s">
        <v>538</v>
      </c>
      <c r="B57" s="1637"/>
      <c r="C57" s="740"/>
      <c r="D57" s="740"/>
      <c r="E57" s="740"/>
      <c r="F57" s="740"/>
      <c r="G57" s="740"/>
      <c r="H57" s="740"/>
      <c r="I57" s="740"/>
      <c r="J57" s="740"/>
      <c r="K57" s="1818" t="s">
        <v>826</v>
      </c>
      <c r="L57" s="1819"/>
      <c r="M57" s="807">
        <f>市郡別!O32</f>
        <v>0</v>
      </c>
      <c r="N57" s="746"/>
      <c r="O57" s="740"/>
      <c r="P57" s="740"/>
      <c r="Q57" s="740"/>
      <c r="R57" s="741"/>
    </row>
    <row r="58" spans="1:18" s="48" customFormat="1" ht="13.5" customHeight="1">
      <c r="A58" s="701"/>
      <c r="B58" s="702"/>
      <c r="C58" s="703"/>
      <c r="D58" s="703"/>
      <c r="E58" s="703"/>
      <c r="F58" s="703"/>
      <c r="G58" s="703"/>
      <c r="H58" s="703"/>
      <c r="I58" s="703"/>
      <c r="J58" s="703"/>
      <c r="K58" s="703"/>
      <c r="L58" s="703"/>
      <c r="M58" s="703"/>
      <c r="N58" s="703"/>
      <c r="O58" s="703"/>
      <c r="P58" s="703"/>
      <c r="Q58" s="703"/>
      <c r="R58" s="704"/>
    </row>
    <row r="59" spans="1:18" s="48" customFormat="1" ht="13.5" customHeight="1">
      <c r="A59" s="701"/>
      <c r="B59" s="702"/>
      <c r="C59" s="703"/>
      <c r="D59" s="703"/>
      <c r="E59" s="703"/>
      <c r="F59" s="703"/>
      <c r="G59" s="703"/>
      <c r="H59" s="703"/>
      <c r="I59" s="703"/>
      <c r="J59" s="703"/>
      <c r="K59" s="703"/>
      <c r="L59" s="703"/>
      <c r="M59" s="703"/>
      <c r="N59" s="703"/>
      <c r="O59" s="703"/>
      <c r="P59" s="703"/>
      <c r="Q59" s="703"/>
      <c r="R59" s="704"/>
    </row>
    <row r="60" spans="1:18" s="48" customFormat="1" ht="13.5" customHeight="1">
      <c r="A60" s="701"/>
      <c r="B60" s="702"/>
      <c r="C60" s="703"/>
      <c r="D60" s="703"/>
      <c r="E60" s="703"/>
      <c r="F60" s="703"/>
      <c r="G60" s="703"/>
      <c r="H60" s="703"/>
      <c r="I60" s="703"/>
      <c r="J60" s="703"/>
      <c r="K60" s="703"/>
      <c r="L60" s="703"/>
      <c r="M60" s="703"/>
      <c r="N60" s="703"/>
      <c r="O60" s="703"/>
      <c r="P60" s="703"/>
      <c r="Q60" s="703"/>
      <c r="R60" s="704"/>
    </row>
    <row r="61" spans="1:18" s="48" customFormat="1" ht="13.5" customHeight="1">
      <c r="A61" s="698"/>
      <c r="B61" s="1638"/>
      <c r="C61" s="1638"/>
      <c r="D61" s="1638"/>
      <c r="E61" s="1638"/>
      <c r="F61" s="1638"/>
      <c r="G61" s="1638"/>
      <c r="H61" s="1638"/>
      <c r="I61" s="1638"/>
      <c r="J61" s="1638"/>
      <c r="K61" s="1638"/>
      <c r="L61" s="1638"/>
      <c r="M61" s="1638"/>
      <c r="N61" s="1638"/>
      <c r="O61" s="1638"/>
      <c r="P61" s="1638"/>
      <c r="Q61" s="1638"/>
      <c r="R61" s="1639"/>
    </row>
    <row r="62" spans="1:18" s="48" customFormat="1" ht="13.5" customHeight="1">
      <c r="A62" s="699"/>
      <c r="B62" s="1638"/>
      <c r="C62" s="1638"/>
      <c r="D62" s="1638"/>
      <c r="E62" s="1638"/>
      <c r="F62" s="1638"/>
      <c r="G62" s="1638"/>
      <c r="H62" s="1638"/>
      <c r="I62" s="1638"/>
      <c r="J62" s="1638"/>
      <c r="K62" s="1638"/>
      <c r="L62" s="1638"/>
      <c r="M62" s="1638"/>
      <c r="N62" s="1638"/>
      <c r="O62" s="1638"/>
      <c r="P62" s="1638"/>
      <c r="Q62" s="1638"/>
      <c r="R62" s="1639"/>
    </row>
    <row r="63" spans="1:18" s="48" customFormat="1" ht="13.5" customHeight="1" thickBot="1">
      <c r="A63" s="700"/>
      <c r="B63" s="1640"/>
      <c r="C63" s="1640"/>
      <c r="D63" s="1640"/>
      <c r="E63" s="1640"/>
      <c r="F63" s="1640"/>
      <c r="G63" s="1640"/>
      <c r="H63" s="1640"/>
      <c r="I63" s="1640"/>
      <c r="J63" s="1640"/>
      <c r="K63" s="1640"/>
      <c r="L63" s="1640"/>
      <c r="M63" s="1640"/>
      <c r="N63" s="1640"/>
      <c r="O63" s="1640"/>
      <c r="P63" s="1640"/>
      <c r="Q63" s="1640"/>
      <c r="R63" s="1641"/>
    </row>
    <row r="64" spans="1:18" s="48" customFormat="1" ht="13.5" customHeight="1">
      <c r="A64" s="326" t="s">
        <v>539</v>
      </c>
      <c r="B64" s="327" t="s">
        <v>931</v>
      </c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1629">
        <f>青森市!A1</f>
        <v>45748</v>
      </c>
      <c r="R64" s="1629"/>
    </row>
    <row r="65" spans="1:18" s="48" customFormat="1" ht="13.5" customHeight="1">
      <c r="A65" s="326"/>
      <c r="B65" s="327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548"/>
      <c r="R65" s="307"/>
    </row>
    <row r="66" spans="1:18" s="48" customFormat="1" ht="13.5" customHeight="1">
      <c r="A66" s="307"/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</row>
    <row r="67" spans="1:18" s="48" customFormat="1" ht="12">
      <c r="A67" s="307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</row>
    <row r="68" spans="1:1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</sheetData>
  <mergeCells count="44">
    <mergeCell ref="G1:O2"/>
    <mergeCell ref="P2:R2"/>
    <mergeCell ref="A3:A6"/>
    <mergeCell ref="B3:F5"/>
    <mergeCell ref="J3:L4"/>
    <mergeCell ref="M3:N3"/>
    <mergeCell ref="O3:P3"/>
    <mergeCell ref="Q3:R3"/>
    <mergeCell ref="G4:H7"/>
    <mergeCell ref="M4:N4"/>
    <mergeCell ref="O4:R6"/>
    <mergeCell ref="J5:N6"/>
    <mergeCell ref="B6:F6"/>
    <mergeCell ref="C7:D7"/>
    <mergeCell ref="J7:K7"/>
    <mergeCell ref="M7:N7"/>
    <mergeCell ref="A8:D10"/>
    <mergeCell ref="E8:F9"/>
    <mergeCell ref="J8:N9"/>
    <mergeCell ref="O8:R10"/>
    <mergeCell ref="G9:H12"/>
    <mergeCell ref="J10:N11"/>
    <mergeCell ref="O11:P11"/>
    <mergeCell ref="Q11:R11"/>
    <mergeCell ref="A12:D12"/>
    <mergeCell ref="E12:F12"/>
    <mergeCell ref="J12:K12"/>
    <mergeCell ref="M12:N12"/>
    <mergeCell ref="O12:P12"/>
    <mergeCell ref="Q12:R12"/>
    <mergeCell ref="O13:P13"/>
    <mergeCell ref="B61:R63"/>
    <mergeCell ref="Q64:R64"/>
    <mergeCell ref="Q13:R13"/>
    <mergeCell ref="A15:A30"/>
    <mergeCell ref="A31:A44"/>
    <mergeCell ref="A45:A56"/>
    <mergeCell ref="A57:B57"/>
    <mergeCell ref="K57:L57"/>
    <mergeCell ref="E13:F13"/>
    <mergeCell ref="G13:H13"/>
    <mergeCell ref="I13:J13"/>
    <mergeCell ref="K13:L13"/>
    <mergeCell ref="M13:N13"/>
  </mergeCells>
  <phoneticPr fontId="2"/>
  <conditionalFormatting sqref="A8:D10">
    <cfRule type="cellIs" dxfId="105" priority="34" operator="equal">
      <formula>0</formula>
    </cfRule>
  </conditionalFormatting>
  <conditionalFormatting sqref="C7:D7">
    <cfRule type="cellIs" dxfId="104" priority="33" operator="equal">
      <formula>0</formula>
    </cfRule>
  </conditionalFormatting>
  <conditionalFormatting sqref="F15:F21 F31:F35 F45:F50">
    <cfRule type="expression" dxfId="103" priority="5" stopIfTrue="1">
      <formula>E15&lt;F15</formula>
    </cfRule>
  </conditionalFormatting>
  <conditionalFormatting sqref="F21">
    <cfRule type="cellIs" dxfId="102" priority="17" stopIfTrue="1" operator="between">
      <formula>0</formula>
      <formula>0</formula>
    </cfRule>
  </conditionalFormatting>
  <conditionalFormatting sqref="F22:F30 F36:F44 F51:F56">
    <cfRule type="expression" dxfId="101" priority="32">
      <formula>E22&lt;F22</formula>
    </cfRule>
  </conditionalFormatting>
  <conditionalFormatting sqref="F35">
    <cfRule type="cellIs" dxfId="100" priority="15" stopIfTrue="1" operator="between">
      <formula>0</formula>
      <formula>0</formula>
    </cfRule>
  </conditionalFormatting>
  <conditionalFormatting sqref="F50">
    <cfRule type="cellIs" dxfId="99" priority="13" stopIfTrue="1" operator="between">
      <formula>0</formula>
      <formula>0</formula>
    </cfRule>
  </conditionalFormatting>
  <conditionalFormatting sqref="H3 J3 I4 O4:R6 J5 I6 M7 J7:J8 E8 H8 O8:R10 G9 I9 J10 I11 A12:E12 J12 M12">
    <cfRule type="cellIs" dxfId="98" priority="19" operator="equal">
      <formula>0</formula>
    </cfRule>
  </conditionalFormatting>
  <conditionalFormatting sqref="H23">
    <cfRule type="expression" dxfId="97" priority="4" stopIfTrue="1">
      <formula>$G$23&lt;$H$23</formula>
    </cfRule>
  </conditionalFormatting>
  <conditionalFormatting sqref="J24">
    <cfRule type="expression" dxfId="96" priority="3" stopIfTrue="1">
      <formula>$I$24&lt;$J$24</formula>
    </cfRule>
  </conditionalFormatting>
  <conditionalFormatting sqref="L15:L21">
    <cfRule type="expression" dxfId="95" priority="31">
      <formula>K15&lt;L15</formula>
    </cfRule>
  </conditionalFormatting>
  <conditionalFormatting sqref="L21 R22 R25 R30 L35 R36:R37 R44 L50:L51 R51:R52 R56">
    <cfRule type="cellIs" dxfId="94" priority="20" operator="equal">
      <formula>0</formula>
    </cfRule>
  </conditionalFormatting>
  <conditionalFormatting sqref="L31:L35">
    <cfRule type="expression" dxfId="93" priority="27">
      <formula>K31&lt;L31</formula>
    </cfRule>
  </conditionalFormatting>
  <conditionalFormatting sqref="L45:L50">
    <cfRule type="expression" dxfId="92" priority="24">
      <formula>K45&lt;L45</formula>
    </cfRule>
  </conditionalFormatting>
  <conditionalFormatting sqref="N26:N29 N38:N43 N53:N55">
    <cfRule type="expression" dxfId="91" priority="2" stopIfTrue="1">
      <formula>M26&lt;N26</formula>
    </cfRule>
  </conditionalFormatting>
  <conditionalFormatting sqref="N29">
    <cfRule type="cellIs" dxfId="90" priority="16" stopIfTrue="1" operator="between">
      <formula>0</formula>
      <formula>0</formula>
    </cfRule>
  </conditionalFormatting>
  <conditionalFormatting sqref="N43">
    <cfRule type="cellIs" dxfId="89" priority="14" stopIfTrue="1" operator="between">
      <formula>0</formula>
      <formula>0</formula>
    </cfRule>
  </conditionalFormatting>
  <conditionalFormatting sqref="N55">
    <cfRule type="cellIs" dxfId="88" priority="12" stopIfTrue="1" operator="between">
      <formula>0</formula>
      <formula>0</formula>
    </cfRule>
  </conditionalFormatting>
  <conditionalFormatting sqref="N57">
    <cfRule type="cellIs" dxfId="87" priority="6" stopIfTrue="1" operator="between">
      <formula>0</formula>
      <formula>0</formula>
    </cfRule>
  </conditionalFormatting>
  <conditionalFormatting sqref="R15:R21 R23:R24 R26:R29 R31:R35 R38:R43 R45:R50 R53:R55">
    <cfRule type="expression" dxfId="86" priority="1" stopIfTrue="1">
      <formula>Q15&lt;R15</formula>
    </cfRule>
  </conditionalFormatting>
  <conditionalFormatting sqref="R21 R29">
    <cfRule type="cellIs" dxfId="85" priority="11" stopIfTrue="1" operator="between">
      <formula>0</formula>
      <formula>0</formula>
    </cfRule>
  </conditionalFormatting>
  <conditionalFormatting sqref="R22 R25 R30 R36:R37 R44 R51:R52 R56">
    <cfRule type="expression" dxfId="84" priority="21">
      <formula>Q22&lt;R22</formula>
    </cfRule>
  </conditionalFormatting>
  <conditionalFormatting sqref="R35">
    <cfRule type="cellIs" dxfId="83" priority="10" stopIfTrue="1" operator="between">
      <formula>0</formula>
      <formula>0</formula>
    </cfRule>
  </conditionalFormatting>
  <conditionalFormatting sqref="R43">
    <cfRule type="cellIs" dxfId="82" priority="9" stopIfTrue="1" operator="between">
      <formula>0</formula>
      <formula>0</formula>
    </cfRule>
  </conditionalFormatting>
  <conditionalFormatting sqref="R50">
    <cfRule type="cellIs" dxfId="81" priority="8" stopIfTrue="1" operator="between">
      <formula>0</formula>
      <formula>0</formula>
    </cfRule>
  </conditionalFormatting>
  <conditionalFormatting sqref="R55">
    <cfRule type="cellIs" dxfId="80" priority="7" stopIfTrue="1" operator="between">
      <formula>0</formula>
      <formula>0</formula>
    </cfRule>
  </conditionalFormatting>
  <dataValidations count="2">
    <dataValidation imeMode="on" allowBlank="1" showInputMessage="1" showErrorMessage="1" sqref="O11 Q11 E8 O8:R10 I4 I6 J7:J8 J5 J12 O4:R6 G9 J3 M7 I9 J10 A12:E12 I11 H3 H8 M12 B3:F5" xr:uid="{D6306AAD-D9B5-4953-9463-029BA903DB42}"/>
    <dataValidation imeMode="halfAlpha" operator="greaterThanOrEqual" allowBlank="1" showInputMessage="1" showErrorMessage="1" error="数値以外入力不可！" sqref="E15:R56" xr:uid="{7F5844A1-E7E0-4AA7-A2F4-E99A444B85C4}"/>
  </dataValidations>
  <pageMargins left="0.7" right="0.7" top="0.75" bottom="0.75" header="0.3" footer="0.3"/>
  <pageSetup paperSize="9" scale="86" orientation="portrait" r:id="rId1"/>
  <ignoredErrors>
    <ignoredError sqref="O4 M57" unlockedFormula="1"/>
    <ignoredError sqref="B15:B21 B23:B25 B29 B35 B37 B43 B50 B52 B5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D185-1D20-4D13-9663-EB55A1A90F6C}">
  <sheetPr>
    <tabColor rgb="FFFF99CC"/>
    <pageSetUpPr fitToPage="1"/>
  </sheetPr>
  <dimension ref="A1:R75"/>
  <sheetViews>
    <sheetView showGridLines="0" showZeros="0" zoomScaleNormal="100" workbookViewId="0">
      <selection sqref="A1:M1"/>
    </sheetView>
  </sheetViews>
  <sheetFormatPr defaultRowHeight="13.5"/>
  <cols>
    <col min="1" max="1" width="3.5" style="47" customWidth="1"/>
    <col min="2" max="2" width="5.625" style="47" customWidth="1"/>
    <col min="3" max="3" width="9.75" style="47" customWidth="1"/>
    <col min="4" max="4" width="3.875" style="47" customWidth="1"/>
    <col min="5" max="6" width="6.25" style="47" customWidth="1"/>
    <col min="7" max="7" width="5.625" style="47" customWidth="1"/>
    <col min="8" max="8" width="5.75" style="47" customWidth="1"/>
    <col min="9" max="9" width="5.625" style="47" customWidth="1"/>
    <col min="10" max="10" width="5.875" style="47" customWidth="1"/>
    <col min="11" max="11" width="4.875" style="47" customWidth="1"/>
    <col min="12" max="12" width="5.875" style="47" customWidth="1"/>
    <col min="13" max="13" width="5.375" style="47" customWidth="1"/>
    <col min="14" max="14" width="5.875" style="47" customWidth="1"/>
    <col min="15" max="15" width="5.375" style="47" customWidth="1"/>
    <col min="16" max="16" width="5.875" style="47" customWidth="1"/>
    <col min="17" max="18" width="6.375" style="47" customWidth="1"/>
    <col min="19" max="16384" width="9" style="47"/>
  </cols>
  <sheetData>
    <row r="1" spans="1:18">
      <c r="A1" s="194" t="s">
        <v>458</v>
      </c>
      <c r="B1" s="20"/>
      <c r="C1" s="20"/>
      <c r="D1" s="20"/>
      <c r="E1" s="20"/>
      <c r="F1" s="20"/>
      <c r="G1" s="1732" t="s">
        <v>459</v>
      </c>
      <c r="H1" s="1732"/>
      <c r="I1" s="1732"/>
      <c r="J1" s="1732"/>
      <c r="K1" s="1732"/>
      <c r="L1" s="1732"/>
      <c r="M1" s="1732"/>
      <c r="N1" s="1732"/>
      <c r="O1" s="1732"/>
      <c r="P1" s="20"/>
      <c r="Q1" s="20"/>
      <c r="R1" s="20"/>
    </row>
    <row r="2" spans="1:18" ht="13.5" customHeight="1" thickBot="1">
      <c r="A2" s="194" t="s">
        <v>460</v>
      </c>
      <c r="B2" s="20"/>
      <c r="C2" s="20"/>
      <c r="D2" s="20"/>
      <c r="E2" s="20"/>
      <c r="F2" s="20"/>
      <c r="G2" s="1733"/>
      <c r="H2" s="1733"/>
      <c r="I2" s="1733"/>
      <c r="J2" s="1733"/>
      <c r="K2" s="1733"/>
      <c r="L2" s="1733"/>
      <c r="M2" s="1733"/>
      <c r="N2" s="1733"/>
      <c r="O2" s="1733"/>
      <c r="P2" s="1801" t="s">
        <v>709</v>
      </c>
      <c r="Q2" s="1801"/>
      <c r="R2" s="1801"/>
    </row>
    <row r="3" spans="1:18" ht="13.5" customHeight="1">
      <c r="A3" s="1735" t="s">
        <v>50</v>
      </c>
      <c r="B3" s="1738">
        <f>青森市!V2</f>
        <v>0</v>
      </c>
      <c r="C3" s="1739"/>
      <c r="D3" s="1739"/>
      <c r="E3" s="1739"/>
      <c r="F3" s="1740"/>
      <c r="G3" s="663" t="s">
        <v>462</v>
      </c>
      <c r="H3" s="664"/>
      <c r="I3" s="665" t="s">
        <v>463</v>
      </c>
      <c r="J3" s="1744">
        <f>青森市!C2</f>
        <v>0</v>
      </c>
      <c r="K3" s="1744"/>
      <c r="L3" s="1744"/>
      <c r="M3" s="1746" t="s">
        <v>464</v>
      </c>
      <c r="N3" s="1747"/>
      <c r="O3" s="1748" t="s">
        <v>465</v>
      </c>
      <c r="P3" s="1749"/>
      <c r="Q3" s="1750" t="s">
        <v>466</v>
      </c>
      <c r="R3" s="1751"/>
    </row>
    <row r="4" spans="1:18" ht="13.5" customHeight="1">
      <c r="A4" s="1736"/>
      <c r="B4" s="1741"/>
      <c r="C4" s="1742"/>
      <c r="D4" s="1742"/>
      <c r="E4" s="1742"/>
      <c r="F4" s="1743"/>
      <c r="G4" s="1752">
        <f>青森市!P2</f>
        <v>0</v>
      </c>
      <c r="H4" s="1753"/>
      <c r="I4" s="666"/>
      <c r="J4" s="1745"/>
      <c r="K4" s="1745"/>
      <c r="L4" s="1745"/>
      <c r="M4" s="1756" t="s">
        <v>466</v>
      </c>
      <c r="N4" s="1757"/>
      <c r="O4" s="1758">
        <f>青森市!I2</f>
        <v>0</v>
      </c>
      <c r="P4" s="1759"/>
      <c r="Q4" s="1759"/>
      <c r="R4" s="1760"/>
    </row>
    <row r="5" spans="1:18" ht="13.5" customHeight="1">
      <c r="A5" s="1736"/>
      <c r="B5" s="1741"/>
      <c r="C5" s="1742"/>
      <c r="D5" s="1742"/>
      <c r="E5" s="1742"/>
      <c r="F5" s="1743"/>
      <c r="G5" s="1752"/>
      <c r="H5" s="1753"/>
      <c r="I5" s="667" t="s">
        <v>467</v>
      </c>
      <c r="J5" s="1799"/>
      <c r="K5" s="1799"/>
      <c r="L5" s="1799"/>
      <c r="M5" s="1799"/>
      <c r="N5" s="1800"/>
      <c r="O5" s="1758"/>
      <c r="P5" s="1759"/>
      <c r="Q5" s="1759"/>
      <c r="R5" s="1760"/>
    </row>
    <row r="6" spans="1:18" ht="13.5" customHeight="1">
      <c r="A6" s="1737"/>
      <c r="B6" s="1766"/>
      <c r="C6" s="1767"/>
      <c r="D6" s="1767"/>
      <c r="E6" s="1767"/>
      <c r="F6" s="1767"/>
      <c r="G6" s="1752"/>
      <c r="H6" s="1753"/>
      <c r="I6" s="684"/>
      <c r="J6" s="1799"/>
      <c r="K6" s="1799"/>
      <c r="L6" s="1799"/>
      <c r="M6" s="1799"/>
      <c r="N6" s="1800"/>
      <c r="O6" s="1761"/>
      <c r="P6" s="1762"/>
      <c r="Q6" s="1762"/>
      <c r="R6" s="1763"/>
    </row>
    <row r="7" spans="1:18" ht="13.5" customHeight="1">
      <c r="A7" s="669" t="s">
        <v>468</v>
      </c>
      <c r="B7" s="670"/>
      <c r="C7" s="1768">
        <f>SUM(青森市.:八戸市・三戸郡!A8:D10)</f>
        <v>0</v>
      </c>
      <c r="D7" s="1769"/>
      <c r="E7" s="671" t="s">
        <v>469</v>
      </c>
      <c r="F7" s="671"/>
      <c r="G7" s="1754"/>
      <c r="H7" s="1755"/>
      <c r="I7" s="672" t="s">
        <v>470</v>
      </c>
      <c r="J7" s="1727"/>
      <c r="K7" s="1727"/>
      <c r="L7" s="673" t="s">
        <v>471</v>
      </c>
      <c r="M7" s="1727"/>
      <c r="N7" s="1728"/>
      <c r="O7" s="671" t="s">
        <v>472</v>
      </c>
      <c r="P7" s="671"/>
      <c r="Q7" s="671"/>
      <c r="R7" s="674"/>
    </row>
    <row r="8" spans="1:18" ht="13.5" customHeight="1">
      <c r="A8" s="1696">
        <f>SUM(R19,R24,R29,R34,R45,R51,R58)</f>
        <v>0</v>
      </c>
      <c r="B8" s="1697"/>
      <c r="C8" s="1697"/>
      <c r="D8" s="1698"/>
      <c r="E8" s="1702">
        <v>0</v>
      </c>
      <c r="F8" s="1703"/>
      <c r="G8" s="675" t="s">
        <v>473</v>
      </c>
      <c r="H8" s="676"/>
      <c r="I8" s="677" t="s">
        <v>474</v>
      </c>
      <c r="J8" s="1704">
        <f>青森市!M2</f>
        <v>0</v>
      </c>
      <c r="K8" s="1704"/>
      <c r="L8" s="1704"/>
      <c r="M8" s="1704"/>
      <c r="N8" s="1705"/>
      <c r="O8" s="1708"/>
      <c r="P8" s="1709"/>
      <c r="Q8" s="1709"/>
      <c r="R8" s="1710"/>
    </row>
    <row r="9" spans="1:18" ht="13.5" customHeight="1">
      <c r="A9" s="1696"/>
      <c r="B9" s="1697"/>
      <c r="C9" s="1697"/>
      <c r="D9" s="1698"/>
      <c r="E9" s="1702"/>
      <c r="F9" s="1703"/>
      <c r="G9" s="1822"/>
      <c r="H9" s="1823"/>
      <c r="I9" s="678"/>
      <c r="J9" s="1706"/>
      <c r="K9" s="1706"/>
      <c r="L9" s="1706"/>
      <c r="M9" s="1706"/>
      <c r="N9" s="1707"/>
      <c r="O9" s="1708"/>
      <c r="P9" s="1709"/>
      <c r="Q9" s="1709"/>
      <c r="R9" s="1710"/>
    </row>
    <row r="10" spans="1:18" ht="13.5" customHeight="1">
      <c r="A10" s="1699"/>
      <c r="B10" s="1700"/>
      <c r="C10" s="1700"/>
      <c r="D10" s="1701"/>
      <c r="E10" s="706" t="s">
        <v>475</v>
      </c>
      <c r="F10" s="679" t="s">
        <v>476</v>
      </c>
      <c r="G10" s="1822"/>
      <c r="H10" s="1823"/>
      <c r="I10" s="680" t="s">
        <v>467</v>
      </c>
      <c r="J10" s="1718"/>
      <c r="K10" s="1718"/>
      <c r="L10" s="1718"/>
      <c r="M10" s="1718"/>
      <c r="N10" s="1719"/>
      <c r="O10" s="1711"/>
      <c r="P10" s="1712"/>
      <c r="Q10" s="1712"/>
      <c r="R10" s="1713"/>
    </row>
    <row r="11" spans="1:18" ht="13.5" customHeight="1">
      <c r="A11" s="681" t="s">
        <v>477</v>
      </c>
      <c r="B11" s="671"/>
      <c r="C11" s="670"/>
      <c r="D11" s="682"/>
      <c r="E11" s="671" t="s">
        <v>478</v>
      </c>
      <c r="F11" s="671"/>
      <c r="G11" s="1822"/>
      <c r="H11" s="1823"/>
      <c r="I11" s="683"/>
      <c r="J11" s="1718"/>
      <c r="K11" s="1718"/>
      <c r="L11" s="1718"/>
      <c r="M11" s="1718"/>
      <c r="N11" s="1719"/>
      <c r="O11" s="1720" t="s">
        <v>479</v>
      </c>
      <c r="P11" s="1721"/>
      <c r="Q11" s="1720" t="s">
        <v>480</v>
      </c>
      <c r="R11" s="1722"/>
    </row>
    <row r="12" spans="1:18">
      <c r="A12" s="1723"/>
      <c r="B12" s="1724"/>
      <c r="C12" s="1724"/>
      <c r="D12" s="1725"/>
      <c r="E12" s="1726"/>
      <c r="F12" s="1725"/>
      <c r="G12" s="1824"/>
      <c r="H12" s="1825"/>
      <c r="I12" s="672" t="s">
        <v>470</v>
      </c>
      <c r="J12" s="1727"/>
      <c r="K12" s="1727"/>
      <c r="L12" s="673" t="s">
        <v>471</v>
      </c>
      <c r="M12" s="1727"/>
      <c r="N12" s="1728"/>
      <c r="O12" s="1729" t="s">
        <v>481</v>
      </c>
      <c r="P12" s="1729"/>
      <c r="Q12" s="1730" t="s">
        <v>482</v>
      </c>
      <c r="R12" s="1731"/>
    </row>
    <row r="13" spans="1:18" ht="13.5" customHeight="1">
      <c r="A13" s="195"/>
      <c r="B13" s="196"/>
      <c r="C13" s="196"/>
      <c r="D13" s="196"/>
      <c r="E13" s="1668" t="s">
        <v>483</v>
      </c>
      <c r="F13" s="1669"/>
      <c r="G13" s="1670" t="s">
        <v>484</v>
      </c>
      <c r="H13" s="1671"/>
      <c r="I13" s="1672" t="s">
        <v>527</v>
      </c>
      <c r="J13" s="1672"/>
      <c r="K13" s="1670" t="s">
        <v>981</v>
      </c>
      <c r="L13" s="1671"/>
      <c r="M13" s="1634" t="s">
        <v>710</v>
      </c>
      <c r="N13" s="1635"/>
      <c r="O13" s="1816" t="s">
        <v>488</v>
      </c>
      <c r="P13" s="1817"/>
      <c r="Q13" s="1677" t="s">
        <v>489</v>
      </c>
      <c r="R13" s="1678"/>
    </row>
    <row r="14" spans="1:18" ht="13.5" customHeight="1">
      <c r="A14" s="331"/>
      <c r="B14" s="199" t="s">
        <v>51</v>
      </c>
      <c r="C14" s="200" t="s">
        <v>52</v>
      </c>
      <c r="D14" s="201"/>
      <c r="E14" s="201" t="s">
        <v>490</v>
      </c>
      <c r="F14" s="203" t="s">
        <v>491</v>
      </c>
      <c r="G14" s="332" t="s">
        <v>136</v>
      </c>
      <c r="H14" s="333" t="s">
        <v>492</v>
      </c>
      <c r="I14" s="198" t="s">
        <v>136</v>
      </c>
      <c r="J14" s="334" t="s">
        <v>492</v>
      </c>
      <c r="K14" s="197" t="s">
        <v>136</v>
      </c>
      <c r="L14" s="333" t="s">
        <v>492</v>
      </c>
      <c r="M14" s="205" t="s">
        <v>136</v>
      </c>
      <c r="N14" s="203" t="s">
        <v>492</v>
      </c>
      <c r="O14" s="205" t="s">
        <v>136</v>
      </c>
      <c r="P14" s="203" t="s">
        <v>492</v>
      </c>
      <c r="Q14" s="206" t="s">
        <v>493</v>
      </c>
      <c r="R14" s="207" t="s">
        <v>419</v>
      </c>
    </row>
    <row r="15" spans="1:18" ht="13.5" customHeight="1">
      <c r="A15" s="1679" t="s">
        <v>711</v>
      </c>
      <c r="B15" s="359">
        <v>1202</v>
      </c>
      <c r="C15" s="489" t="s">
        <v>712</v>
      </c>
      <c r="D15" s="490" t="s">
        <v>499</v>
      </c>
      <c r="E15" s="715">
        <f>上北郡・十和田市・三沢市!E16</f>
        <v>3560</v>
      </c>
      <c r="F15" s="460">
        <f>上北郡・十和田市・三沢市!F16</f>
        <v>0</v>
      </c>
      <c r="G15" s="360">
        <f>上北郡・十和田市・三沢市!M16</f>
        <v>380</v>
      </c>
      <c r="H15" s="211">
        <f>上北郡・十和田市・三沢市!N16</f>
        <v>0</v>
      </c>
      <c r="I15" s="362"/>
      <c r="J15" s="361"/>
      <c r="K15" s="360">
        <f>上北郡・十和田市・三沢市!I16</f>
        <v>160</v>
      </c>
      <c r="L15" s="705">
        <f>上北郡・十和田市・三沢市!J16</f>
        <v>0</v>
      </c>
      <c r="M15" s="360"/>
      <c r="N15" s="492"/>
      <c r="O15" s="493">
        <v>200</v>
      </c>
      <c r="P15" s="705"/>
      <c r="Q15" s="316">
        <f t="shared" ref="Q15:R18" si="0">SUM(E15,G15,K15,O15)</f>
        <v>4300</v>
      </c>
      <c r="R15" s="213">
        <f t="shared" si="0"/>
        <v>0</v>
      </c>
    </row>
    <row r="16" spans="1:18">
      <c r="A16" s="1680"/>
      <c r="B16" s="347">
        <v>1201</v>
      </c>
      <c r="C16" s="221" t="s">
        <v>713</v>
      </c>
      <c r="D16" s="494" t="s">
        <v>499</v>
      </c>
      <c r="E16" s="363">
        <f>上北郡・十和田市・三沢市!E17</f>
        <v>2400</v>
      </c>
      <c r="F16" s="460">
        <f>上北郡・十和田市・三沢市!F17</f>
        <v>0</v>
      </c>
      <c r="G16" s="354">
        <f>上北郡・十和田市・三沢市!M17</f>
        <v>240</v>
      </c>
      <c r="H16" s="211">
        <f>上北郡・十和田市・三沢市!N17</f>
        <v>0</v>
      </c>
      <c r="I16" s="353"/>
      <c r="J16" s="352"/>
      <c r="K16" s="354">
        <f>上北郡・十和田市・三沢市!I17</f>
        <v>80</v>
      </c>
      <c r="L16" s="749">
        <f>上北郡・十和田市・三沢市!J17</f>
        <v>0</v>
      </c>
      <c r="M16" s="354"/>
      <c r="N16" s="355"/>
      <c r="O16" s="496">
        <v>300</v>
      </c>
      <c r="P16" s="749"/>
      <c r="Q16" s="320">
        <f t="shared" si="0"/>
        <v>3020</v>
      </c>
      <c r="R16" s="346">
        <f t="shared" si="0"/>
        <v>0</v>
      </c>
    </row>
    <row r="17" spans="1:18">
      <c r="A17" s="1680"/>
      <c r="B17" s="347">
        <v>1203</v>
      </c>
      <c r="C17" s="237" t="s">
        <v>714</v>
      </c>
      <c r="D17" s="494" t="s">
        <v>499</v>
      </c>
      <c r="E17" s="727">
        <f>上北郡・十和田市・三沢市!E18</f>
        <v>2540</v>
      </c>
      <c r="F17" s="460">
        <f>上北郡・十和田市・三沢市!F18</f>
        <v>0</v>
      </c>
      <c r="G17" s="342">
        <f>上北郡・十和田市・三沢市!M18</f>
        <v>300</v>
      </c>
      <c r="H17" s="211">
        <f>上北郡・十和田市・三沢市!N18</f>
        <v>0</v>
      </c>
      <c r="I17" s="344"/>
      <c r="J17" s="343"/>
      <c r="K17" s="342">
        <f>上北郡・十和田市・三沢市!I18</f>
        <v>90</v>
      </c>
      <c r="L17" s="750">
        <f>上北郡・十和田市・三沢市!J18</f>
        <v>0</v>
      </c>
      <c r="M17" s="342"/>
      <c r="N17" s="345"/>
      <c r="O17" s="496">
        <v>200</v>
      </c>
      <c r="P17" s="750"/>
      <c r="Q17" s="320">
        <f t="shared" si="0"/>
        <v>3130</v>
      </c>
      <c r="R17" s="346">
        <f t="shared" si="0"/>
        <v>0</v>
      </c>
    </row>
    <row r="18" spans="1:18">
      <c r="A18" s="1680"/>
      <c r="B18" s="347">
        <v>1216</v>
      </c>
      <c r="C18" s="221" t="s">
        <v>715</v>
      </c>
      <c r="D18" s="494" t="s">
        <v>499</v>
      </c>
      <c r="E18" s="727">
        <f>上北郡・十和田市・三沢市!E19</f>
        <v>2050</v>
      </c>
      <c r="F18" s="460">
        <f>上北郡・十和田市・三沢市!F19</f>
        <v>0</v>
      </c>
      <c r="G18" s="342">
        <f>上北郡・十和田市・三沢市!M19</f>
        <v>90</v>
      </c>
      <c r="H18" s="211">
        <f>上北郡・十和田市・三沢市!N19</f>
        <v>0</v>
      </c>
      <c r="I18" s="344"/>
      <c r="J18" s="343"/>
      <c r="K18" s="342">
        <f>上北郡・十和田市・三沢市!I19</f>
        <v>70</v>
      </c>
      <c r="L18" s="750">
        <f>上北郡・十和田市・三沢市!J19</f>
        <v>0</v>
      </c>
      <c r="M18" s="342"/>
      <c r="N18" s="345"/>
      <c r="O18" s="496">
        <v>300</v>
      </c>
      <c r="P18" s="750"/>
      <c r="Q18" s="320">
        <f t="shared" si="0"/>
        <v>2510</v>
      </c>
      <c r="R18" s="346">
        <f t="shared" si="0"/>
        <v>0</v>
      </c>
    </row>
    <row r="19" spans="1:18" ht="13.5" customHeight="1">
      <c r="A19" s="1680"/>
      <c r="B19" s="347" t="s">
        <v>61</v>
      </c>
      <c r="C19" s="348" t="s">
        <v>44</v>
      </c>
      <c r="D19" s="497"/>
      <c r="E19" s="727">
        <f>SUM(E15:E18)</f>
        <v>10550</v>
      </c>
      <c r="F19" s="366">
        <f>SUM(F15:F18)</f>
        <v>0</v>
      </c>
      <c r="G19" s="342">
        <f>SUM(G15:G18)</f>
        <v>1010</v>
      </c>
      <c r="H19" s="235">
        <f>SUM(H15:H18)</f>
        <v>0</v>
      </c>
      <c r="I19" s="344"/>
      <c r="J19" s="343"/>
      <c r="K19" s="342">
        <f>SUM(K15:K18)</f>
        <v>400</v>
      </c>
      <c r="L19" s="753">
        <f>SUM(L15:L18)</f>
        <v>0</v>
      </c>
      <c r="M19" s="342"/>
      <c r="N19" s="345"/>
      <c r="O19" s="342">
        <f>SUM(O15:O18)</f>
        <v>1000</v>
      </c>
      <c r="P19" s="753">
        <f>SUM(P15:P18)</f>
        <v>0</v>
      </c>
      <c r="Q19" s="320">
        <f>SUM(Q15:Q18)</f>
        <v>12960</v>
      </c>
      <c r="R19" s="236">
        <f>SUM(R15:R18)</f>
        <v>0</v>
      </c>
    </row>
    <row r="20" spans="1:18" ht="13.5" customHeight="1">
      <c r="A20" s="1680"/>
      <c r="B20" s="406"/>
      <c r="C20" s="498"/>
      <c r="D20" s="499"/>
      <c r="E20" s="727"/>
      <c r="F20" s="368"/>
      <c r="G20" s="342"/>
      <c r="H20" s="343"/>
      <c r="I20" s="344"/>
      <c r="J20" s="343"/>
      <c r="K20" s="342"/>
      <c r="L20" s="343"/>
      <c r="M20" s="342"/>
      <c r="N20" s="345"/>
      <c r="O20" s="342"/>
      <c r="P20" s="345"/>
      <c r="Q20" s="320"/>
      <c r="R20" s="500"/>
    </row>
    <row r="21" spans="1:18">
      <c r="A21" s="1680"/>
      <c r="B21" s="406" t="s">
        <v>716</v>
      </c>
      <c r="C21" s="215" t="s">
        <v>717</v>
      </c>
      <c r="D21" s="499" t="s">
        <v>575</v>
      </c>
      <c r="E21" s="727"/>
      <c r="F21" s="368"/>
      <c r="G21" s="342"/>
      <c r="H21" s="343"/>
      <c r="I21" s="344">
        <f>上北郡・十和田市・三沢市!Q16</f>
        <v>2400</v>
      </c>
      <c r="J21" s="211">
        <f>上北郡・十和田市・三沢市!R16</f>
        <v>0</v>
      </c>
      <c r="K21" s="342">
        <f>上北郡・十和田市・三沢市!Y16</f>
        <v>330</v>
      </c>
      <c r="L21" s="211">
        <f>上北郡・十和田市・三沢市!Z16</f>
        <v>0</v>
      </c>
      <c r="M21" s="342"/>
      <c r="N21" s="345"/>
      <c r="O21" s="342"/>
      <c r="P21" s="345"/>
      <c r="Q21" s="320">
        <f>SUM(I21,K21)</f>
        <v>2730</v>
      </c>
      <c r="R21" s="346">
        <f>SUM(J21,L21)</f>
        <v>0</v>
      </c>
    </row>
    <row r="22" spans="1:18">
      <c r="A22" s="1680"/>
      <c r="B22" s="406" t="s">
        <v>718</v>
      </c>
      <c r="C22" s="1826" t="s">
        <v>719</v>
      </c>
      <c r="D22" s="1809"/>
      <c r="E22" s="727"/>
      <c r="F22" s="368"/>
      <c r="G22" s="342"/>
      <c r="H22" s="343"/>
      <c r="I22" s="344"/>
      <c r="J22" s="343"/>
      <c r="K22" s="342"/>
      <c r="L22" s="343"/>
      <c r="M22" s="342">
        <f>上北郡・十和田市・三沢市!U16</f>
        <v>1650</v>
      </c>
      <c r="N22" s="211">
        <f>上北郡・十和田市・三沢市!V16</f>
        <v>0</v>
      </c>
      <c r="O22" s="342"/>
      <c r="P22" s="345"/>
      <c r="Q22" s="320">
        <f>M22</f>
        <v>1650</v>
      </c>
      <c r="R22" s="346">
        <f>N22</f>
        <v>0</v>
      </c>
    </row>
    <row r="23" spans="1:18">
      <c r="A23" s="1680"/>
      <c r="B23" s="406" t="s">
        <v>720</v>
      </c>
      <c r="C23" s="1826" t="s">
        <v>721</v>
      </c>
      <c r="D23" s="1809"/>
      <c r="E23" s="727"/>
      <c r="F23" s="368"/>
      <c r="G23" s="342"/>
      <c r="H23" s="343"/>
      <c r="I23" s="344"/>
      <c r="J23" s="343"/>
      <c r="K23" s="342"/>
      <c r="L23" s="343"/>
      <c r="M23" s="342">
        <f>上北郡・十和田市・三沢市!U17</f>
        <v>930</v>
      </c>
      <c r="N23" s="211">
        <f>上北郡・十和田市・三沢市!V17</f>
        <v>0</v>
      </c>
      <c r="O23" s="342"/>
      <c r="P23" s="345"/>
      <c r="Q23" s="320">
        <f>M23</f>
        <v>930</v>
      </c>
      <c r="R23" s="346">
        <f>N23</f>
        <v>0</v>
      </c>
    </row>
    <row r="24" spans="1:18">
      <c r="A24" s="1680"/>
      <c r="B24" s="406" t="s">
        <v>722</v>
      </c>
      <c r="C24" s="364" t="s">
        <v>533</v>
      </c>
      <c r="D24" s="499"/>
      <c r="E24" s="727"/>
      <c r="F24" s="368"/>
      <c r="G24" s="342"/>
      <c r="H24" s="343"/>
      <c r="I24" s="344">
        <f>SUM(I21:I23)</f>
        <v>2400</v>
      </c>
      <c r="J24" s="235">
        <f>SUM(J21:J23)</f>
        <v>0</v>
      </c>
      <c r="K24" s="342">
        <f>SUM(K21:K23)</f>
        <v>330</v>
      </c>
      <c r="L24" s="235">
        <f>SUM(L21:L23)</f>
        <v>0</v>
      </c>
      <c r="M24" s="342">
        <f>SUM(M22:M23)</f>
        <v>2580</v>
      </c>
      <c r="N24" s="235">
        <f>SUM(N22:N23)</f>
        <v>0</v>
      </c>
      <c r="O24" s="342"/>
      <c r="P24" s="345"/>
      <c r="Q24" s="320">
        <f>SUM(E24,G24,I24,K24,M24,O24)</f>
        <v>5310</v>
      </c>
      <c r="R24" s="236">
        <f>SUM(R21:R23)</f>
        <v>0</v>
      </c>
    </row>
    <row r="25" spans="1:18">
      <c r="A25" s="1681"/>
      <c r="B25" s="379"/>
      <c r="C25" s="380"/>
      <c r="D25" s="381"/>
      <c r="E25" s="728"/>
      <c r="F25" s="458"/>
      <c r="G25" s="354"/>
      <c r="H25" s="352"/>
      <c r="I25" s="353"/>
      <c r="J25" s="352"/>
      <c r="K25" s="354"/>
      <c r="L25" s="352"/>
      <c r="M25" s="354"/>
      <c r="N25" s="355"/>
      <c r="O25" s="354"/>
      <c r="P25" s="355"/>
      <c r="Q25" s="356"/>
      <c r="R25" s="501"/>
    </row>
    <row r="26" spans="1:18">
      <c r="A26" s="1679" t="s">
        <v>723</v>
      </c>
      <c r="B26" s="502">
        <v>1206</v>
      </c>
      <c r="C26" s="503" t="s">
        <v>724</v>
      </c>
      <c r="D26" s="736" t="s">
        <v>702</v>
      </c>
      <c r="E26" s="733">
        <f>上北郡・十和田市・三沢市!E21</f>
        <v>2000</v>
      </c>
      <c r="F26" s="864">
        <f>上北郡・十和田市・三沢市!F21</f>
        <v>0</v>
      </c>
      <c r="G26" s="360"/>
      <c r="H26" s="361"/>
      <c r="I26" s="362"/>
      <c r="J26" s="361"/>
      <c r="K26" s="360">
        <f>上北郡・十和田市・三沢市!I21</f>
        <v>660</v>
      </c>
      <c r="L26" s="751">
        <f>上北郡・十和田市・三沢市!J21</f>
        <v>0</v>
      </c>
      <c r="M26" s="360"/>
      <c r="N26" s="492"/>
      <c r="O26" s="360"/>
      <c r="P26" s="504"/>
      <c r="Q26" s="316">
        <f t="shared" ref="Q26:R28" si="1">SUM(E26,K26,O26)</f>
        <v>2660</v>
      </c>
      <c r="R26" s="213">
        <f t="shared" si="1"/>
        <v>0</v>
      </c>
    </row>
    <row r="27" spans="1:18">
      <c r="A27" s="1680"/>
      <c r="B27" s="359">
        <v>1205</v>
      </c>
      <c r="C27" s="489" t="s">
        <v>725</v>
      </c>
      <c r="D27" s="490" t="s">
        <v>702</v>
      </c>
      <c r="E27" s="727">
        <f>上北郡・十和田市・三沢市!E22</f>
        <v>2000</v>
      </c>
      <c r="F27" s="460">
        <f>上北郡・十和田市・三沢市!F22</f>
        <v>0</v>
      </c>
      <c r="G27" s="342"/>
      <c r="H27" s="343"/>
      <c r="I27" s="344"/>
      <c r="J27" s="343"/>
      <c r="K27" s="342">
        <f>上北郡・十和田市・三沢市!I22</f>
        <v>220</v>
      </c>
      <c r="L27" s="750">
        <f>上北郡・十和田市・三沢市!J22</f>
        <v>0</v>
      </c>
      <c r="M27" s="342"/>
      <c r="N27" s="345"/>
      <c r="O27" s="496">
        <v>200</v>
      </c>
      <c r="P27" s="750"/>
      <c r="Q27" s="320">
        <f t="shared" si="1"/>
        <v>2420</v>
      </c>
      <c r="R27" s="346">
        <f t="shared" si="1"/>
        <v>0</v>
      </c>
    </row>
    <row r="28" spans="1:18">
      <c r="A28" s="1680"/>
      <c r="B28" s="347">
        <v>1207</v>
      </c>
      <c r="C28" s="221" t="s">
        <v>726</v>
      </c>
      <c r="D28" s="490" t="s">
        <v>702</v>
      </c>
      <c r="E28" s="727">
        <f>上北郡・十和田市・三沢市!E23</f>
        <v>900</v>
      </c>
      <c r="F28" s="460">
        <f>上北郡・十和田市・三沢市!F23</f>
        <v>0</v>
      </c>
      <c r="G28" s="342"/>
      <c r="H28" s="343"/>
      <c r="I28" s="344"/>
      <c r="J28" s="343"/>
      <c r="K28" s="342">
        <f>上北郡・十和田市・三沢市!I23</f>
        <v>60</v>
      </c>
      <c r="L28" s="750">
        <f>上北郡・十和田市・三沢市!J23</f>
        <v>0</v>
      </c>
      <c r="M28" s="342"/>
      <c r="N28" s="345"/>
      <c r="O28" s="496">
        <v>30</v>
      </c>
      <c r="P28" s="750"/>
      <c r="Q28" s="320">
        <f t="shared" si="1"/>
        <v>990</v>
      </c>
      <c r="R28" s="346">
        <f t="shared" si="1"/>
        <v>0</v>
      </c>
    </row>
    <row r="29" spans="1:18">
      <c r="A29" s="1680"/>
      <c r="B29" s="347" t="s">
        <v>62</v>
      </c>
      <c r="C29" s="348" t="s">
        <v>44</v>
      </c>
      <c r="D29" s="222"/>
      <c r="E29" s="727">
        <f>SUM(E26:E28)</f>
        <v>4900</v>
      </c>
      <c r="F29" s="366">
        <f>SUM(F26:F28)</f>
        <v>0</v>
      </c>
      <c r="G29" s="342"/>
      <c r="H29" s="343"/>
      <c r="I29" s="344"/>
      <c r="J29" s="343"/>
      <c r="K29" s="342">
        <f>SUM(K26:K28)</f>
        <v>940</v>
      </c>
      <c r="L29" s="753">
        <f>SUM(L26:L28)</f>
        <v>0</v>
      </c>
      <c r="M29" s="342"/>
      <c r="N29" s="345"/>
      <c r="O29" s="342">
        <f>SUM(O27:O28)</f>
        <v>230</v>
      </c>
      <c r="P29" s="753">
        <f>SUM(P26:P28)</f>
        <v>0</v>
      </c>
      <c r="Q29" s="320">
        <f>SUM(Q26:Q28)</f>
        <v>6070</v>
      </c>
      <c r="R29" s="236">
        <f>SUM(R26:R28)</f>
        <v>0</v>
      </c>
    </row>
    <row r="30" spans="1:18" ht="13.5" customHeight="1">
      <c r="A30" s="1680"/>
      <c r="B30" s="406"/>
      <c r="C30" s="498"/>
      <c r="D30" s="499"/>
      <c r="E30" s="727"/>
      <c r="F30" s="368"/>
      <c r="G30" s="342"/>
      <c r="H30" s="343"/>
      <c r="I30" s="344"/>
      <c r="J30" s="352"/>
      <c r="K30" s="342"/>
      <c r="L30" s="343"/>
      <c r="M30" s="342"/>
      <c r="N30" s="345"/>
      <c r="O30" s="342"/>
      <c r="P30" s="345"/>
      <c r="Q30" s="320"/>
      <c r="R30" s="500"/>
    </row>
    <row r="31" spans="1:18">
      <c r="A31" s="1680"/>
      <c r="B31" s="406" t="s">
        <v>727</v>
      </c>
      <c r="C31" s="498" t="s">
        <v>728</v>
      </c>
      <c r="D31" s="499" t="s">
        <v>575</v>
      </c>
      <c r="E31" s="727"/>
      <c r="F31" s="368"/>
      <c r="G31" s="342"/>
      <c r="H31" s="343"/>
      <c r="I31" s="344">
        <f>上北郡・十和田市・三沢市!Q21</f>
        <v>3400</v>
      </c>
      <c r="J31" s="217">
        <f>上北郡・十和田市・三沢市!R21</f>
        <v>0</v>
      </c>
      <c r="K31" s="342">
        <f>上北郡・十和田市・三沢市!Y21</f>
        <v>300</v>
      </c>
      <c r="L31" s="217">
        <f>上北郡・十和田市・三沢市!Z21</f>
        <v>0</v>
      </c>
      <c r="M31" s="342"/>
      <c r="N31" s="345"/>
      <c r="O31" s="342"/>
      <c r="P31" s="345"/>
      <c r="Q31" s="320">
        <f>SUM(I31,K31)</f>
        <v>3700</v>
      </c>
      <c r="R31" s="346">
        <f>SUM(J31,L31)</f>
        <v>0</v>
      </c>
    </row>
    <row r="32" spans="1:18">
      <c r="A32" s="1680"/>
      <c r="B32" s="406" t="s">
        <v>729</v>
      </c>
      <c r="C32" s="498" t="s">
        <v>730</v>
      </c>
      <c r="D32" s="499"/>
      <c r="E32" s="727"/>
      <c r="F32" s="368"/>
      <c r="G32" s="342"/>
      <c r="H32" s="343"/>
      <c r="I32" s="344"/>
      <c r="J32" s="343"/>
      <c r="K32" s="342"/>
      <c r="L32" s="343"/>
      <c r="M32" s="342">
        <f>上北郡・十和田市・三沢市!U21</f>
        <v>2350</v>
      </c>
      <c r="N32" s="217">
        <f>上北郡・十和田市・三沢市!V21</f>
        <v>0</v>
      </c>
      <c r="O32" s="342"/>
      <c r="P32" s="345"/>
      <c r="Q32" s="320">
        <f>M32</f>
        <v>2350</v>
      </c>
      <c r="R32" s="346">
        <f>N32</f>
        <v>0</v>
      </c>
    </row>
    <row r="33" spans="1:18">
      <c r="A33" s="1680"/>
      <c r="B33" s="406" t="s">
        <v>731</v>
      </c>
      <c r="C33" s="498" t="s">
        <v>732</v>
      </c>
      <c r="D33" s="499"/>
      <c r="E33" s="727"/>
      <c r="F33" s="368"/>
      <c r="G33" s="342"/>
      <c r="H33" s="343"/>
      <c r="I33" s="344"/>
      <c r="J33" s="343"/>
      <c r="K33" s="342"/>
      <c r="L33" s="343"/>
      <c r="M33" s="342">
        <f>上北郡・十和田市・三沢市!U22</f>
        <v>980</v>
      </c>
      <c r="N33" s="217">
        <f>上北郡・十和田市・三沢市!V22</f>
        <v>0</v>
      </c>
      <c r="O33" s="342"/>
      <c r="P33" s="345"/>
      <c r="Q33" s="320">
        <f>M33</f>
        <v>980</v>
      </c>
      <c r="R33" s="346">
        <f>N33</f>
        <v>0</v>
      </c>
    </row>
    <row r="34" spans="1:18">
      <c r="A34" s="1680"/>
      <c r="B34" s="406" t="s">
        <v>733</v>
      </c>
      <c r="C34" s="364" t="s">
        <v>533</v>
      </c>
      <c r="D34" s="499"/>
      <c r="E34" s="727"/>
      <c r="F34" s="368"/>
      <c r="G34" s="342"/>
      <c r="H34" s="343"/>
      <c r="I34" s="344">
        <f>SUM(I31:I33)</f>
        <v>3400</v>
      </c>
      <c r="J34" s="235">
        <f>SUM(J31:J33)</f>
        <v>0</v>
      </c>
      <c r="K34" s="342">
        <f>SUM(K31:K33)</f>
        <v>300</v>
      </c>
      <c r="L34" s="235">
        <f>SUM(L31:L33)</f>
        <v>0</v>
      </c>
      <c r="M34" s="342">
        <f>SUM(M32:M33)</f>
        <v>3330</v>
      </c>
      <c r="N34" s="235">
        <f>SUM(N32:N33)</f>
        <v>0</v>
      </c>
      <c r="O34" s="342"/>
      <c r="P34" s="345"/>
      <c r="Q34" s="320">
        <f>SUM(Q31:Q33)</f>
        <v>7030</v>
      </c>
      <c r="R34" s="236">
        <f>SUM(R31:R33)</f>
        <v>0</v>
      </c>
    </row>
    <row r="35" spans="1:18">
      <c r="A35" s="1681"/>
      <c r="B35" s="379"/>
      <c r="C35" s="478"/>
      <c r="D35" s="381"/>
      <c r="E35" s="728"/>
      <c r="F35" s="458"/>
      <c r="G35" s="354"/>
      <c r="H35" s="352"/>
      <c r="I35" s="353"/>
      <c r="J35" s="352"/>
      <c r="K35" s="354"/>
      <c r="L35" s="352"/>
      <c r="M35" s="354"/>
      <c r="N35" s="355"/>
      <c r="O35" s="354"/>
      <c r="P35" s="355"/>
      <c r="Q35" s="356"/>
      <c r="R35" s="501"/>
    </row>
    <row r="36" spans="1:18" ht="13.5" customHeight="1">
      <c r="A36" s="1679" t="s">
        <v>734</v>
      </c>
      <c r="B36" s="502">
        <v>1208</v>
      </c>
      <c r="C36" s="505" t="s">
        <v>735</v>
      </c>
      <c r="D36" s="736" t="s">
        <v>702</v>
      </c>
      <c r="E36" s="733">
        <f>上北郡・十和田市・三沢市!E5</f>
        <v>870</v>
      </c>
      <c r="F36" s="864">
        <f>上北郡・十和田市・三沢市!F5</f>
        <v>0</v>
      </c>
      <c r="G36" s="360"/>
      <c r="H36" s="361"/>
      <c r="I36" s="362"/>
      <c r="J36" s="361"/>
      <c r="K36" s="360">
        <f>上北郡・十和田市・三沢市!I5</f>
        <v>210</v>
      </c>
      <c r="L36" s="751">
        <f>上北郡・十和田市・三沢市!J5</f>
        <v>0</v>
      </c>
      <c r="M36" s="360"/>
      <c r="N36" s="492"/>
      <c r="O36" s="493">
        <v>30</v>
      </c>
      <c r="P36" s="751"/>
      <c r="Q36" s="316">
        <f t="shared" ref="Q36:Q44" si="2">SUM(E36,K36,O36)</f>
        <v>1110</v>
      </c>
      <c r="R36" s="213">
        <f t="shared" ref="R36:R44" si="3">SUM(F36,L36,P36)</f>
        <v>0</v>
      </c>
    </row>
    <row r="37" spans="1:18">
      <c r="A37" s="1680"/>
      <c r="B37" s="425">
        <v>1209</v>
      </c>
      <c r="C37" s="444" t="s">
        <v>736</v>
      </c>
      <c r="D37" s="490" t="s">
        <v>702</v>
      </c>
      <c r="E37" s="727">
        <f>上北郡・十和田市・三沢市!E6</f>
        <v>800</v>
      </c>
      <c r="F37" s="460">
        <f>上北郡・十和田市・三沢市!F6</f>
        <v>0</v>
      </c>
      <c r="G37" s="342"/>
      <c r="H37" s="343"/>
      <c r="I37" s="344"/>
      <c r="J37" s="343"/>
      <c r="K37" s="342">
        <f>上北郡・十和田市・三沢市!I6</f>
        <v>200</v>
      </c>
      <c r="L37" s="750">
        <f>上北郡・十和田市・三沢市!J6</f>
        <v>0</v>
      </c>
      <c r="M37" s="342"/>
      <c r="N37" s="345"/>
      <c r="O37" s="342"/>
      <c r="P37" s="378"/>
      <c r="Q37" s="320">
        <f t="shared" si="2"/>
        <v>1000</v>
      </c>
      <c r="R37" s="346">
        <f t="shared" si="3"/>
        <v>0</v>
      </c>
    </row>
    <row r="38" spans="1:18">
      <c r="A38" s="1680"/>
      <c r="B38" s="376">
        <v>1210</v>
      </c>
      <c r="C38" s="444" t="s">
        <v>737</v>
      </c>
      <c r="D38" s="490" t="s">
        <v>702</v>
      </c>
      <c r="E38" s="727">
        <f>上北郡・十和田市・三沢市!E7</f>
        <v>1600</v>
      </c>
      <c r="F38" s="460">
        <f>上北郡・十和田市・三沢市!F7</f>
        <v>0</v>
      </c>
      <c r="G38" s="342"/>
      <c r="H38" s="343"/>
      <c r="I38" s="344"/>
      <c r="J38" s="343"/>
      <c r="K38" s="342">
        <f>上北郡・十和田市・三沢市!I7</f>
        <v>150</v>
      </c>
      <c r="L38" s="750">
        <f>上北郡・十和田市・三沢市!J7</f>
        <v>0</v>
      </c>
      <c r="M38" s="342"/>
      <c r="N38" s="345"/>
      <c r="O38" s="496">
        <v>200</v>
      </c>
      <c r="P38" s="750"/>
      <c r="Q38" s="320">
        <f t="shared" si="2"/>
        <v>1950</v>
      </c>
      <c r="R38" s="346">
        <f t="shared" si="3"/>
        <v>0</v>
      </c>
    </row>
    <row r="39" spans="1:18">
      <c r="A39" s="1680"/>
      <c r="B39" s="347">
        <v>1213</v>
      </c>
      <c r="C39" s="444" t="s">
        <v>738</v>
      </c>
      <c r="D39" s="490" t="s">
        <v>702</v>
      </c>
      <c r="E39" s="727">
        <f>上北郡・十和田市・三沢市!E8</f>
        <v>1500</v>
      </c>
      <c r="F39" s="460">
        <f>上北郡・十和田市・三沢市!F8</f>
        <v>0</v>
      </c>
      <c r="G39" s="342"/>
      <c r="H39" s="343"/>
      <c r="I39" s="344"/>
      <c r="J39" s="343"/>
      <c r="K39" s="342">
        <f>上北郡・十和田市・三沢市!I8</f>
        <v>40</v>
      </c>
      <c r="L39" s="750">
        <f>上北郡・十和田市・三沢市!J8</f>
        <v>0</v>
      </c>
      <c r="M39" s="342"/>
      <c r="N39" s="345"/>
      <c r="O39" s="342"/>
      <c r="P39" s="378"/>
      <c r="Q39" s="320">
        <f t="shared" si="2"/>
        <v>1540</v>
      </c>
      <c r="R39" s="346">
        <f t="shared" si="3"/>
        <v>0</v>
      </c>
    </row>
    <row r="40" spans="1:18">
      <c r="A40" s="1680"/>
      <c r="B40" s="425" t="s">
        <v>963</v>
      </c>
      <c r="C40" s="506" t="s">
        <v>739</v>
      </c>
      <c r="D40" s="490" t="s">
        <v>948</v>
      </c>
      <c r="E40" s="727">
        <f>上北郡・十和田市・三沢市!E9</f>
        <v>1100</v>
      </c>
      <c r="F40" s="460">
        <f>上北郡・十和田市・三沢市!F9</f>
        <v>0</v>
      </c>
      <c r="G40" s="342"/>
      <c r="H40" s="343"/>
      <c r="I40" s="344"/>
      <c r="J40" s="343"/>
      <c r="K40" s="342">
        <f>上北郡・十和田市・三沢市!I9</f>
        <v>50</v>
      </c>
      <c r="L40" s="750">
        <f>上北郡・十和田市・三沢市!J9</f>
        <v>0</v>
      </c>
      <c r="M40" s="342"/>
      <c r="N40" s="345"/>
      <c r="O40" s="496">
        <v>30</v>
      </c>
      <c r="P40" s="750"/>
      <c r="Q40" s="320">
        <f t="shared" si="2"/>
        <v>1180</v>
      </c>
      <c r="R40" s="346">
        <f t="shared" si="3"/>
        <v>0</v>
      </c>
    </row>
    <row r="41" spans="1:18" ht="13.5" customHeight="1">
      <c r="A41" s="1680"/>
      <c r="B41" s="347">
        <v>1212</v>
      </c>
      <c r="C41" s="507" t="s">
        <v>740</v>
      </c>
      <c r="D41" s="490" t="s">
        <v>702</v>
      </c>
      <c r="E41" s="727">
        <f>上北郡・十和田市・三沢市!E10</f>
        <v>1420</v>
      </c>
      <c r="F41" s="460">
        <f>上北郡・十和田市・三沢市!F10</f>
        <v>0</v>
      </c>
      <c r="G41" s="342"/>
      <c r="H41" s="343"/>
      <c r="I41" s="344"/>
      <c r="J41" s="343"/>
      <c r="K41" s="342">
        <f>上北郡・十和田市・三沢市!I10</f>
        <v>140</v>
      </c>
      <c r="L41" s="750">
        <f>上北郡・十和田市・三沢市!J10</f>
        <v>0</v>
      </c>
      <c r="M41" s="342"/>
      <c r="N41" s="345"/>
      <c r="O41" s="496">
        <v>30</v>
      </c>
      <c r="P41" s="750"/>
      <c r="Q41" s="320">
        <f t="shared" si="2"/>
        <v>1590</v>
      </c>
      <c r="R41" s="346">
        <f t="shared" si="3"/>
        <v>0</v>
      </c>
    </row>
    <row r="42" spans="1:18">
      <c r="A42" s="1680"/>
      <c r="B42" s="425">
        <v>1214</v>
      </c>
      <c r="C42" s="444" t="s">
        <v>741</v>
      </c>
      <c r="D42" s="490" t="s">
        <v>702</v>
      </c>
      <c r="E42" s="727">
        <f>上北郡・十和田市・三沢市!E11</f>
        <v>3880</v>
      </c>
      <c r="F42" s="460">
        <f>上北郡・十和田市・三沢市!F11</f>
        <v>0</v>
      </c>
      <c r="G42" s="342"/>
      <c r="H42" s="343"/>
      <c r="I42" s="344"/>
      <c r="J42" s="343"/>
      <c r="K42" s="342">
        <f>上北郡・十和田市・三沢市!I11</f>
        <v>200</v>
      </c>
      <c r="L42" s="750">
        <f>上北郡・十和田市・三沢市!J11</f>
        <v>0</v>
      </c>
      <c r="M42" s="342"/>
      <c r="N42" s="345"/>
      <c r="O42" s="496">
        <v>200</v>
      </c>
      <c r="P42" s="750"/>
      <c r="Q42" s="320">
        <f t="shared" si="2"/>
        <v>4280</v>
      </c>
      <c r="R42" s="346">
        <f t="shared" si="3"/>
        <v>0</v>
      </c>
    </row>
    <row r="43" spans="1:18">
      <c r="A43" s="1680"/>
      <c r="B43" s="347">
        <v>1215</v>
      </c>
      <c r="C43" s="508" t="s">
        <v>742</v>
      </c>
      <c r="D43" s="490" t="s">
        <v>702</v>
      </c>
      <c r="E43" s="727">
        <f>上北郡・十和田市・三沢市!E12</f>
        <v>900</v>
      </c>
      <c r="F43" s="460">
        <f>上北郡・十和田市・三沢市!F12</f>
        <v>0</v>
      </c>
      <c r="G43" s="342"/>
      <c r="H43" s="343"/>
      <c r="I43" s="344"/>
      <c r="J43" s="343"/>
      <c r="K43" s="342">
        <f>上北郡・十和田市・三沢市!I12</f>
        <v>200</v>
      </c>
      <c r="L43" s="750">
        <f>上北郡・十和田市・三沢市!J12</f>
        <v>0</v>
      </c>
      <c r="M43" s="342"/>
      <c r="N43" s="345"/>
      <c r="O43" s="496">
        <v>30</v>
      </c>
      <c r="P43" s="750"/>
      <c r="Q43" s="320">
        <f t="shared" si="2"/>
        <v>1130</v>
      </c>
      <c r="R43" s="346">
        <f t="shared" si="3"/>
        <v>0</v>
      </c>
    </row>
    <row r="44" spans="1:18">
      <c r="A44" s="1680"/>
      <c r="B44" s="347">
        <v>1301</v>
      </c>
      <c r="C44" s="436" t="s">
        <v>743</v>
      </c>
      <c r="D44" s="490" t="s">
        <v>702</v>
      </c>
      <c r="E44" s="727">
        <f>上北郡・十和田市・三沢市!E14</f>
        <v>1050</v>
      </c>
      <c r="F44" s="460">
        <f>上北郡・十和田市・三沢市!F14</f>
        <v>0</v>
      </c>
      <c r="G44" s="342"/>
      <c r="H44" s="343"/>
      <c r="I44" s="344"/>
      <c r="J44" s="343"/>
      <c r="K44" s="342">
        <f>上北郡・十和田市・三沢市!I14</f>
        <v>60</v>
      </c>
      <c r="L44" s="750">
        <f>上北郡・十和田市・三沢市!J14</f>
        <v>0</v>
      </c>
      <c r="M44" s="342"/>
      <c r="N44" s="345"/>
      <c r="O44" s="342"/>
      <c r="P44" s="378"/>
      <c r="Q44" s="320">
        <f t="shared" si="2"/>
        <v>1110</v>
      </c>
      <c r="R44" s="346">
        <f t="shared" si="3"/>
        <v>0</v>
      </c>
    </row>
    <row r="45" spans="1:18">
      <c r="A45" s="1680"/>
      <c r="B45" s="347" t="s">
        <v>66</v>
      </c>
      <c r="C45" s="509" t="s">
        <v>44</v>
      </c>
      <c r="D45" s="510"/>
      <c r="E45" s="727">
        <f>SUM(E36:E44)</f>
        <v>13120</v>
      </c>
      <c r="F45" s="366">
        <f>SUM(F36:F44)</f>
        <v>0</v>
      </c>
      <c r="G45" s="342"/>
      <c r="H45" s="343"/>
      <c r="I45" s="344"/>
      <c r="J45" s="343"/>
      <c r="K45" s="342">
        <f>SUM(K36:K44)</f>
        <v>1250</v>
      </c>
      <c r="L45" s="753">
        <f>SUM(L36:L44)</f>
        <v>0</v>
      </c>
      <c r="M45" s="342"/>
      <c r="N45" s="345"/>
      <c r="O45" s="342">
        <f>SUM(O36:O44)</f>
        <v>520</v>
      </c>
      <c r="P45" s="753">
        <f>SUM(P36:P44)</f>
        <v>0</v>
      </c>
      <c r="Q45" s="320">
        <f>SUM(Q36:Q44)</f>
        <v>14890</v>
      </c>
      <c r="R45" s="236">
        <f>SUM(R36:R44)</f>
        <v>0</v>
      </c>
    </row>
    <row r="46" spans="1:18">
      <c r="A46" s="1680"/>
      <c r="B46" s="406"/>
      <c r="C46" s="498"/>
      <c r="D46" s="499"/>
      <c r="E46" s="727"/>
      <c r="F46" s="368"/>
      <c r="G46" s="342"/>
      <c r="H46" s="343"/>
      <c r="I46" s="344"/>
      <c r="J46" s="343"/>
      <c r="K46" s="342"/>
      <c r="L46" s="343"/>
      <c r="M46" s="342"/>
      <c r="N46" s="345"/>
      <c r="O46" s="342"/>
      <c r="P46" s="345"/>
      <c r="Q46" s="320"/>
      <c r="R46" s="500"/>
    </row>
    <row r="47" spans="1:18">
      <c r="A47" s="1680"/>
      <c r="B47" s="445">
        <v>3653</v>
      </c>
      <c r="C47" s="744" t="s">
        <v>56</v>
      </c>
      <c r="D47" s="511" t="s">
        <v>744</v>
      </c>
      <c r="E47" s="728"/>
      <c r="F47" s="458"/>
      <c r="G47" s="342"/>
      <c r="H47" s="343"/>
      <c r="I47" s="344">
        <f>上北郡・十和田市・三沢市!Q11</f>
        <v>600</v>
      </c>
      <c r="J47" s="211">
        <f>上北郡・十和田市・三沢市!R11</f>
        <v>0</v>
      </c>
      <c r="K47" s="342"/>
      <c r="L47" s="343"/>
      <c r="M47" s="342">
        <f>上北郡・十和田市・三沢市!U11</f>
        <v>190</v>
      </c>
      <c r="N47" s="211">
        <f>上北郡・十和田市・三沢市!V11</f>
        <v>0</v>
      </c>
      <c r="O47" s="342"/>
      <c r="P47" s="345"/>
      <c r="Q47" s="320">
        <f>SUM(I47,M47)</f>
        <v>790</v>
      </c>
      <c r="R47" s="346">
        <f>SUM(J47,N47)</f>
        <v>0</v>
      </c>
    </row>
    <row r="48" spans="1:18">
      <c r="A48" s="1680"/>
      <c r="B48" s="447">
        <v>3654</v>
      </c>
      <c r="C48" s="282" t="s">
        <v>57</v>
      </c>
      <c r="D48" s="448" t="s">
        <v>912</v>
      </c>
      <c r="E48" s="728"/>
      <c r="F48" s="458"/>
      <c r="G48" s="342"/>
      <c r="H48" s="343"/>
      <c r="I48" s="344">
        <f>上北郡・十和田市・三沢市!Q7</f>
        <v>350</v>
      </c>
      <c r="J48" s="211">
        <f>上北郡・十和田市・三沢市!R7</f>
        <v>0</v>
      </c>
      <c r="K48" s="342"/>
      <c r="L48" s="343"/>
      <c r="M48" s="342">
        <v>580</v>
      </c>
      <c r="N48" s="217">
        <f>上北郡・十和田市・三沢市!V7</f>
        <v>0</v>
      </c>
      <c r="O48" s="342"/>
      <c r="P48" s="345"/>
      <c r="Q48" s="320">
        <f t="shared" ref="Q48:R50" si="4">SUM(I48,M48)</f>
        <v>930</v>
      </c>
      <c r="R48" s="346">
        <f t="shared" si="4"/>
        <v>0</v>
      </c>
    </row>
    <row r="49" spans="1:18">
      <c r="A49" s="1680"/>
      <c r="B49" s="347">
        <v>3655</v>
      </c>
      <c r="C49" s="744" t="s">
        <v>58</v>
      </c>
      <c r="D49" s="448" t="s">
        <v>744</v>
      </c>
      <c r="E49" s="728"/>
      <c r="F49" s="458"/>
      <c r="G49" s="342"/>
      <c r="H49" s="343"/>
      <c r="I49" s="344">
        <f>上北郡・十和田市・三沢市!Q9</f>
        <v>260</v>
      </c>
      <c r="J49" s="211">
        <f>上北郡・十和田市・三沢市!R9</f>
        <v>0</v>
      </c>
      <c r="K49" s="342"/>
      <c r="L49" s="343"/>
      <c r="M49" s="342">
        <f>上北郡・十和田市・三沢市!U9</f>
        <v>750</v>
      </c>
      <c r="N49" s="217">
        <f>上北郡・十和田市・三沢市!V9</f>
        <v>0</v>
      </c>
      <c r="O49" s="342"/>
      <c r="P49" s="345"/>
      <c r="Q49" s="320">
        <f t="shared" si="4"/>
        <v>1010</v>
      </c>
      <c r="R49" s="346">
        <f t="shared" si="4"/>
        <v>0</v>
      </c>
    </row>
    <row r="50" spans="1:18">
      <c r="A50" s="1680"/>
      <c r="B50" s="287">
        <v>3656</v>
      </c>
      <c r="C50" s="282" t="s">
        <v>59</v>
      </c>
      <c r="D50" s="448" t="s">
        <v>744</v>
      </c>
      <c r="E50" s="718"/>
      <c r="F50" s="862"/>
      <c r="G50" s="342"/>
      <c r="H50" s="343"/>
      <c r="I50" s="342">
        <f>上北郡・十和田市・三沢市!Q10</f>
        <v>100</v>
      </c>
      <c r="J50" s="211">
        <f>上北郡・十和田市・三沢市!R10</f>
        <v>0</v>
      </c>
      <c r="K50" s="342"/>
      <c r="L50" s="343"/>
      <c r="M50" s="342">
        <f>上北郡・十和田市・三沢市!U10</f>
        <v>310</v>
      </c>
      <c r="N50" s="211">
        <f>上北郡・十和田市・三沢市!V10</f>
        <v>0</v>
      </c>
      <c r="O50" s="342"/>
      <c r="P50" s="343"/>
      <c r="Q50" s="320">
        <f t="shared" si="4"/>
        <v>410</v>
      </c>
      <c r="R50" s="346">
        <f t="shared" si="4"/>
        <v>0</v>
      </c>
    </row>
    <row r="51" spans="1:18">
      <c r="A51" s="1680"/>
      <c r="B51" s="452" t="s">
        <v>60</v>
      </c>
      <c r="C51" s="364" t="s">
        <v>44</v>
      </c>
      <c r="D51" s="454"/>
      <c r="E51" s="718"/>
      <c r="F51" s="862"/>
      <c r="G51" s="342"/>
      <c r="H51" s="455"/>
      <c r="I51" s="342">
        <f>SUM(I47:I50)</f>
        <v>1310</v>
      </c>
      <c r="J51" s="366">
        <f>SUM(J47:J50)</f>
        <v>0</v>
      </c>
      <c r="K51" s="420"/>
      <c r="L51" s="455"/>
      <c r="M51" s="342">
        <f>SUM(M47:M50)</f>
        <v>1830</v>
      </c>
      <c r="N51" s="366">
        <f>SUM(N47:N50)</f>
        <v>0</v>
      </c>
      <c r="O51" s="420"/>
      <c r="P51" s="343"/>
      <c r="Q51" s="320">
        <f>SUM(Q47:Q50)</f>
        <v>3140</v>
      </c>
      <c r="R51" s="236">
        <f>SUM(R47:R50)</f>
        <v>0</v>
      </c>
    </row>
    <row r="52" spans="1:18">
      <c r="A52" s="1680"/>
      <c r="B52" s="452"/>
      <c r="C52" s="512"/>
      <c r="D52" s="454"/>
      <c r="E52" s="718"/>
      <c r="F52" s="862"/>
      <c r="G52" s="342"/>
      <c r="H52" s="455"/>
      <c r="I52" s="342"/>
      <c r="J52" s="343"/>
      <c r="K52" s="420"/>
      <c r="L52" s="455"/>
      <c r="M52" s="342"/>
      <c r="N52" s="343"/>
      <c r="O52" s="420"/>
      <c r="P52" s="343"/>
      <c r="Q52" s="320"/>
      <c r="R52" s="500"/>
    </row>
    <row r="53" spans="1:18">
      <c r="A53" s="1680"/>
      <c r="B53" s="406"/>
      <c r="C53" s="288" t="s">
        <v>528</v>
      </c>
      <c r="D53" s="472"/>
      <c r="E53" s="719"/>
      <c r="F53" s="458"/>
      <c r="G53" s="342"/>
      <c r="H53" s="343"/>
      <c r="I53" s="342"/>
      <c r="J53" s="343"/>
      <c r="K53" s="342"/>
      <c r="L53" s="343"/>
      <c r="M53" s="342"/>
      <c r="N53" s="343"/>
      <c r="O53" s="342"/>
      <c r="P53" s="343"/>
      <c r="Q53" s="320"/>
      <c r="R53" s="500"/>
    </row>
    <row r="54" spans="1:18">
      <c r="A54" s="1680"/>
      <c r="B54" s="461" t="s">
        <v>745</v>
      </c>
      <c r="C54" s="282" t="s">
        <v>926</v>
      </c>
      <c r="D54" s="216"/>
      <c r="E54" s="716"/>
      <c r="F54" s="863"/>
      <c r="G54" s="229"/>
      <c r="H54" s="233"/>
      <c r="I54" s="230"/>
      <c r="J54" s="233"/>
      <c r="K54" s="231"/>
      <c r="L54" s="233"/>
      <c r="M54" s="320">
        <f>上北郡・十和田市・三沢市!U5</f>
        <v>3000</v>
      </c>
      <c r="N54" s="460">
        <f>上北郡・十和田市・三沢市!V5</f>
        <v>0</v>
      </c>
      <c r="O54" s="513"/>
      <c r="P54" s="514"/>
      <c r="Q54" s="320">
        <f t="shared" ref="Q54:R57" si="5">M54</f>
        <v>3000</v>
      </c>
      <c r="R54" s="346">
        <f t="shared" si="5"/>
        <v>0</v>
      </c>
    </row>
    <row r="55" spans="1:18">
      <c r="A55" s="1680"/>
      <c r="B55" s="467" t="s">
        <v>746</v>
      </c>
      <c r="C55" s="468" t="s">
        <v>747</v>
      </c>
      <c r="D55" s="454"/>
      <c r="E55" s="718"/>
      <c r="F55" s="862"/>
      <c r="G55" s="229"/>
      <c r="H55" s="233"/>
      <c r="I55" s="230"/>
      <c r="J55" s="233"/>
      <c r="K55" s="231"/>
      <c r="L55" s="233"/>
      <c r="M55" s="320">
        <f>上北郡・十和田市・三沢市!U6</f>
        <v>1360</v>
      </c>
      <c r="N55" s="460">
        <f>上北郡・十和田市・三沢市!V6</f>
        <v>0</v>
      </c>
      <c r="O55" s="513"/>
      <c r="P55" s="514"/>
      <c r="Q55" s="320">
        <f t="shared" si="5"/>
        <v>1360</v>
      </c>
      <c r="R55" s="346">
        <f t="shared" si="5"/>
        <v>0</v>
      </c>
    </row>
    <row r="56" spans="1:18">
      <c r="A56" s="1680"/>
      <c r="B56" s="252" t="s">
        <v>748</v>
      </c>
      <c r="C56" s="515" t="s">
        <v>749</v>
      </c>
      <c r="D56" s="448"/>
      <c r="E56" s="718"/>
      <c r="F56" s="862"/>
      <c r="G56" s="342"/>
      <c r="H56" s="343"/>
      <c r="I56" s="342"/>
      <c r="J56" s="343"/>
      <c r="K56" s="342"/>
      <c r="L56" s="343"/>
      <c r="M56" s="342">
        <f>上北郡・十和田市・三沢市!U12</f>
        <v>260</v>
      </c>
      <c r="N56" s="460">
        <f>上北郡・十和田市・三沢市!V12</f>
        <v>0</v>
      </c>
      <c r="O56" s="420"/>
      <c r="P56" s="343"/>
      <c r="Q56" s="320">
        <f t="shared" si="5"/>
        <v>260</v>
      </c>
      <c r="R56" s="346">
        <f t="shared" si="5"/>
        <v>0</v>
      </c>
    </row>
    <row r="57" spans="1:18">
      <c r="A57" s="1680"/>
      <c r="B57" s="406" t="s">
        <v>750</v>
      </c>
      <c r="C57" s="515" t="s">
        <v>751</v>
      </c>
      <c r="D57" s="472"/>
      <c r="E57" s="719"/>
      <c r="F57" s="458"/>
      <c r="G57" s="342"/>
      <c r="H57" s="343"/>
      <c r="I57" s="342"/>
      <c r="J57" s="343"/>
      <c r="K57" s="342"/>
      <c r="L57" s="343"/>
      <c r="M57" s="342">
        <f>上北郡・十和田市・三沢市!U13</f>
        <v>600</v>
      </c>
      <c r="N57" s="460">
        <f>上北郡・十和田市・三沢市!V13</f>
        <v>0</v>
      </c>
      <c r="O57" s="420"/>
      <c r="P57" s="343"/>
      <c r="Q57" s="320">
        <f t="shared" si="5"/>
        <v>600</v>
      </c>
      <c r="R57" s="346">
        <f t="shared" si="5"/>
        <v>0</v>
      </c>
    </row>
    <row r="58" spans="1:18">
      <c r="A58" s="1680"/>
      <c r="B58" s="470" t="s">
        <v>752</v>
      </c>
      <c r="C58" s="516" t="s">
        <v>533</v>
      </c>
      <c r="D58" s="517"/>
      <c r="E58" s="718"/>
      <c r="F58" s="458"/>
      <c r="G58" s="354"/>
      <c r="H58" s="352"/>
      <c r="I58" s="432"/>
      <c r="J58" s="352"/>
      <c r="K58" s="432"/>
      <c r="L58" s="352"/>
      <c r="M58" s="354">
        <f>SUM(M54:M57)</f>
        <v>5220</v>
      </c>
      <c r="N58" s="366">
        <f>SUM(N54:N57)</f>
        <v>0</v>
      </c>
      <c r="O58" s="432"/>
      <c r="P58" s="352"/>
      <c r="Q58" s="320">
        <f>SUM(Q54:Q57)</f>
        <v>5220</v>
      </c>
      <c r="R58" s="236">
        <f>SUM(R54:R57)</f>
        <v>0</v>
      </c>
    </row>
    <row r="59" spans="1:18">
      <c r="A59" s="1681"/>
      <c r="B59" s="467"/>
      <c r="C59" s="478"/>
      <c r="D59" s="479"/>
      <c r="E59" s="718"/>
      <c r="F59" s="865"/>
      <c r="G59" s="262"/>
      <c r="H59" s="480"/>
      <c r="I59" s="481"/>
      <c r="J59" s="480"/>
      <c r="K59" s="482"/>
      <c r="L59" s="480"/>
      <c r="M59" s="324"/>
      <c r="N59" s="518"/>
      <c r="O59" s="519"/>
      <c r="P59" s="520"/>
      <c r="Q59" s="487"/>
      <c r="R59" s="521"/>
    </row>
    <row r="60" spans="1:18" s="48" customFormat="1" ht="13.5" customHeight="1">
      <c r="A60" s="1636" t="s">
        <v>538</v>
      </c>
      <c r="B60" s="1637"/>
      <c r="C60" s="1642"/>
      <c r="D60" s="1642"/>
      <c r="E60" s="1642"/>
      <c r="F60" s="1642"/>
      <c r="G60" s="1642"/>
      <c r="H60" s="1642"/>
      <c r="I60" s="1642"/>
      <c r="J60" s="1642"/>
      <c r="K60" s="1642"/>
      <c r="L60" s="1642"/>
      <c r="M60" s="1642"/>
      <c r="N60" s="1642"/>
      <c r="O60" s="1642"/>
      <c r="P60" s="1642"/>
      <c r="Q60" s="1642"/>
      <c r="R60" s="1643"/>
    </row>
    <row r="61" spans="1:18" s="48" customFormat="1" ht="13.5" customHeight="1">
      <c r="A61" s="698"/>
      <c r="B61" s="1638"/>
      <c r="C61" s="1638"/>
      <c r="D61" s="1638"/>
      <c r="E61" s="1638"/>
      <c r="F61" s="1638"/>
      <c r="G61" s="1638"/>
      <c r="H61" s="1638"/>
      <c r="I61" s="1638"/>
      <c r="J61" s="1638"/>
      <c r="K61" s="1638"/>
      <c r="L61" s="1638"/>
      <c r="M61" s="1638"/>
      <c r="N61" s="1638"/>
      <c r="O61" s="1638"/>
      <c r="P61" s="1638"/>
      <c r="Q61" s="1638"/>
      <c r="R61" s="1639"/>
    </row>
    <row r="62" spans="1:18" s="48" customFormat="1" ht="13.5" customHeight="1">
      <c r="A62" s="699"/>
      <c r="B62" s="1638"/>
      <c r="C62" s="1638"/>
      <c r="D62" s="1638"/>
      <c r="E62" s="1638"/>
      <c r="F62" s="1638"/>
      <c r="G62" s="1638"/>
      <c r="H62" s="1638"/>
      <c r="I62" s="1638"/>
      <c r="J62" s="1638"/>
      <c r="K62" s="1638"/>
      <c r="L62" s="1638"/>
      <c r="M62" s="1638"/>
      <c r="N62" s="1638"/>
      <c r="O62" s="1638"/>
      <c r="P62" s="1638"/>
      <c r="Q62" s="1638"/>
      <c r="R62" s="1639"/>
    </row>
    <row r="63" spans="1:18" s="48" customFormat="1" ht="13.5" customHeight="1" thickBot="1">
      <c r="A63" s="700"/>
      <c r="B63" s="1640"/>
      <c r="C63" s="1640"/>
      <c r="D63" s="1640"/>
      <c r="E63" s="1640"/>
      <c r="F63" s="1640"/>
      <c r="G63" s="1640"/>
      <c r="H63" s="1640"/>
      <c r="I63" s="1640"/>
      <c r="J63" s="1640"/>
      <c r="K63" s="1640"/>
      <c r="L63" s="1640"/>
      <c r="M63" s="1640"/>
      <c r="N63" s="1640"/>
      <c r="O63" s="1640"/>
      <c r="P63" s="1640"/>
      <c r="Q63" s="1640"/>
      <c r="R63" s="1641"/>
    </row>
    <row r="64" spans="1:18" s="48" customFormat="1" ht="13.5" customHeight="1">
      <c r="A64" s="326"/>
      <c r="B64" s="327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1629">
        <f>青森市!A1</f>
        <v>45748</v>
      </c>
      <c r="R64" s="1629"/>
    </row>
    <row r="65" spans="1:18" s="48" customFormat="1" ht="13.5" customHeight="1">
      <c r="A65" s="326" t="s">
        <v>539</v>
      </c>
      <c r="B65" s="327" t="s">
        <v>932</v>
      </c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07"/>
      <c r="R65" s="307"/>
    </row>
    <row r="66" spans="1:18" s="48" customFormat="1" ht="13.5" customHeight="1">
      <c r="A66" s="326" t="s">
        <v>539</v>
      </c>
      <c r="B66" s="327" t="s">
        <v>668</v>
      </c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</row>
    <row r="67" spans="1:18" s="48" customFormat="1" ht="12">
      <c r="A67" s="307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</row>
    <row r="68" spans="1:18" s="48" customFormat="1" ht="12"/>
    <row r="69" spans="1:18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</sheetData>
  <mergeCells count="46">
    <mergeCell ref="G1:O2"/>
    <mergeCell ref="P2:R2"/>
    <mergeCell ref="A3:A6"/>
    <mergeCell ref="B3:F5"/>
    <mergeCell ref="J3:L4"/>
    <mergeCell ref="M3:N3"/>
    <mergeCell ref="O3:P3"/>
    <mergeCell ref="Q3:R3"/>
    <mergeCell ref="G4:H7"/>
    <mergeCell ref="M4:N4"/>
    <mergeCell ref="O4:R6"/>
    <mergeCell ref="J5:N6"/>
    <mergeCell ref="B6:F6"/>
    <mergeCell ref="C7:D7"/>
    <mergeCell ref="J7:K7"/>
    <mergeCell ref="M7:N7"/>
    <mergeCell ref="A8:D10"/>
    <mergeCell ref="E8:F9"/>
    <mergeCell ref="J8:N9"/>
    <mergeCell ref="O8:R10"/>
    <mergeCell ref="G9:H12"/>
    <mergeCell ref="J10:N11"/>
    <mergeCell ref="O11:P11"/>
    <mergeCell ref="Q11:R11"/>
    <mergeCell ref="A12:D12"/>
    <mergeCell ref="E12:F12"/>
    <mergeCell ref="J12:K12"/>
    <mergeCell ref="M12:N12"/>
    <mergeCell ref="O12:P12"/>
    <mergeCell ref="Q12:R12"/>
    <mergeCell ref="O13:P13"/>
    <mergeCell ref="B61:R63"/>
    <mergeCell ref="Q64:R64"/>
    <mergeCell ref="Q13:R13"/>
    <mergeCell ref="A15:A25"/>
    <mergeCell ref="A26:A35"/>
    <mergeCell ref="A36:A59"/>
    <mergeCell ref="A60:B60"/>
    <mergeCell ref="C60:R60"/>
    <mergeCell ref="C22:D22"/>
    <mergeCell ref="C23:D23"/>
    <mergeCell ref="E13:F13"/>
    <mergeCell ref="G13:H13"/>
    <mergeCell ref="I13:J13"/>
    <mergeCell ref="K13:L13"/>
    <mergeCell ref="M13:N13"/>
  </mergeCells>
  <phoneticPr fontId="2"/>
  <conditionalFormatting sqref="A8:D10">
    <cfRule type="cellIs" dxfId="79" priority="53" operator="equal">
      <formula>0</formula>
    </cfRule>
  </conditionalFormatting>
  <conditionalFormatting sqref="C7:D7">
    <cfRule type="cellIs" dxfId="78" priority="52" operator="equal">
      <formula>0</formula>
    </cfRule>
  </conditionalFormatting>
  <conditionalFormatting sqref="F15:F19 F26:F29 F36:F45">
    <cfRule type="expression" dxfId="77" priority="16" stopIfTrue="1">
      <formula>E15&lt;F15</formula>
    </cfRule>
  </conditionalFormatting>
  <conditionalFormatting sqref="F19">
    <cfRule type="cellIs" dxfId="76" priority="26" stopIfTrue="1" operator="between">
      <formula>0</formula>
      <formula>0</formula>
    </cfRule>
  </conditionalFormatting>
  <conditionalFormatting sqref="F20:F25 F30:F35 F46:F59">
    <cfRule type="expression" dxfId="75" priority="51">
      <formula>E20&lt;F20</formula>
    </cfRule>
  </conditionalFormatting>
  <conditionalFormatting sqref="F29">
    <cfRule type="cellIs" dxfId="74" priority="23" stopIfTrue="1" operator="between">
      <formula>0</formula>
      <formula>0</formula>
    </cfRule>
  </conditionalFormatting>
  <conditionalFormatting sqref="F45">
    <cfRule type="cellIs" dxfId="73" priority="21" stopIfTrue="1" operator="between">
      <formula>0</formula>
      <formula>0</formula>
    </cfRule>
  </conditionalFormatting>
  <conditionalFormatting sqref="H3 J3 I4 O4:R6 J5 I6 M7 J7:J8 E8 H8 O8:R10 G9 I9 J10 I11 A12:E12 J12 M12">
    <cfRule type="cellIs" dxfId="72" priority="27" operator="equal">
      <formula>0</formula>
    </cfRule>
  </conditionalFormatting>
  <conditionalFormatting sqref="H15:H19 N54:N58 R54:R58">
    <cfRule type="expression" dxfId="71" priority="15" stopIfTrue="1">
      <formula>G15&lt;H15</formula>
    </cfRule>
  </conditionalFormatting>
  <conditionalFormatting sqref="H19">
    <cfRule type="cellIs" dxfId="70" priority="25" stopIfTrue="1" operator="between">
      <formula>0</formula>
      <formula>0</formula>
    </cfRule>
  </conditionalFormatting>
  <conditionalFormatting sqref="J21 J31 J47:J51">
    <cfRule type="expression" dxfId="69" priority="14" stopIfTrue="1">
      <formula>I21&lt;J21</formula>
    </cfRule>
  </conditionalFormatting>
  <conditionalFormatting sqref="J24">
    <cfRule type="expression" dxfId="68" priority="5" stopIfTrue="1">
      <formula>I24&lt;J24</formula>
    </cfRule>
    <cfRule type="cellIs" dxfId="67" priority="6" stopIfTrue="1" operator="between">
      <formula>0</formula>
      <formula>0</formula>
    </cfRule>
  </conditionalFormatting>
  <conditionalFormatting sqref="J34">
    <cfRule type="expression" dxfId="66" priority="3" stopIfTrue="1">
      <formula>I34&lt;J34</formula>
    </cfRule>
    <cfRule type="cellIs" dxfId="65" priority="4" stopIfTrue="1" operator="between">
      <formula>0</formula>
      <formula>0</formula>
    </cfRule>
  </conditionalFormatting>
  <conditionalFormatting sqref="J51">
    <cfRule type="cellIs" dxfId="64" priority="20" stopIfTrue="1" operator="between">
      <formula>0</formula>
      <formula>0</formula>
    </cfRule>
  </conditionalFormatting>
  <conditionalFormatting sqref="L15:L19">
    <cfRule type="expression" dxfId="63" priority="49">
      <formula>K15&lt;L15</formula>
    </cfRule>
  </conditionalFormatting>
  <conditionalFormatting sqref="L21 L31">
    <cfRule type="expression" dxfId="62" priority="13" stopIfTrue="1">
      <formula>K21&lt;L21</formula>
    </cfRule>
  </conditionalFormatting>
  <conditionalFormatting sqref="L24">
    <cfRule type="expression" dxfId="61" priority="7" stopIfTrue="1">
      <formula>K24&lt;L24</formula>
    </cfRule>
    <cfRule type="cellIs" dxfId="60" priority="8" stopIfTrue="1" operator="between">
      <formula>0</formula>
      <formula>0</formula>
    </cfRule>
  </conditionalFormatting>
  <conditionalFormatting sqref="L26:L29">
    <cfRule type="expression" dxfId="59" priority="42">
      <formula>K26&lt;L26</formula>
    </cfRule>
  </conditionalFormatting>
  <conditionalFormatting sqref="L34">
    <cfRule type="cellIs" dxfId="58" priority="2" stopIfTrue="1" operator="between">
      <formula>0</formula>
      <formula>0</formula>
    </cfRule>
    <cfRule type="expression" dxfId="57" priority="1" stopIfTrue="1">
      <formula>K34&lt;L34</formula>
    </cfRule>
  </conditionalFormatting>
  <conditionalFormatting sqref="L36:L45">
    <cfRule type="expression" dxfId="56" priority="35">
      <formula>K36&lt;L36</formula>
    </cfRule>
  </conditionalFormatting>
  <conditionalFormatting sqref="N22:N24 N32:N34">
    <cfRule type="expression" dxfId="55" priority="12" stopIfTrue="1">
      <formula>M22&lt;N22</formula>
    </cfRule>
  </conditionalFormatting>
  <conditionalFormatting sqref="N24">
    <cfRule type="cellIs" dxfId="54" priority="24" stopIfTrue="1" operator="between">
      <formula>0</formula>
      <formula>0</formula>
    </cfRule>
  </conditionalFormatting>
  <conditionalFormatting sqref="N34">
    <cfRule type="cellIs" dxfId="53" priority="22" stopIfTrue="1" operator="between">
      <formula>0</formula>
      <formula>0</formula>
    </cfRule>
  </conditionalFormatting>
  <conditionalFormatting sqref="N47:N51">
    <cfRule type="expression" dxfId="52" priority="9" stopIfTrue="1">
      <formula>M47&lt;N47</formula>
    </cfRule>
  </conditionalFormatting>
  <conditionalFormatting sqref="N51">
    <cfRule type="cellIs" dxfId="51" priority="19" stopIfTrue="1" operator="between">
      <formula>0</formula>
      <formula>0</formula>
    </cfRule>
  </conditionalFormatting>
  <conditionalFormatting sqref="N58">
    <cfRule type="cellIs" dxfId="50" priority="18" stopIfTrue="1" operator="between">
      <formula>0</formula>
      <formula>0</formula>
    </cfRule>
  </conditionalFormatting>
  <conditionalFormatting sqref="P15:P19 P27:P29 P36 P38 P40:P43 P45">
    <cfRule type="expression" dxfId="49" priority="11" stopIfTrue="1">
      <formula>O15&lt;P15</formula>
    </cfRule>
  </conditionalFormatting>
  <conditionalFormatting sqref="P26:P29">
    <cfRule type="expression" dxfId="48" priority="41">
      <formula>O26&lt;P26</formula>
    </cfRule>
  </conditionalFormatting>
  <conditionalFormatting sqref="P36:P45">
    <cfRule type="expression" dxfId="47" priority="34">
      <formula>O36&lt;P36</formula>
    </cfRule>
  </conditionalFormatting>
  <conditionalFormatting sqref="P19:Q19 P29 P45 L19 R20 R25 L29 R30 R35 L45 R46 R52:R53 R59">
    <cfRule type="cellIs" dxfId="46" priority="29" operator="equal">
      <formula>0</formula>
    </cfRule>
  </conditionalFormatting>
  <conditionalFormatting sqref="R15:R19 R21:R24 R26:R29 R31:R34 R36:R45 R47:R51">
    <cfRule type="expression" dxfId="45" priority="10" stopIfTrue="1">
      <formula>Q15&lt;R15</formula>
    </cfRule>
  </conditionalFormatting>
  <conditionalFormatting sqref="R20 R25 R30 R35 R46 R52:R53 R59">
    <cfRule type="expression" dxfId="44" priority="30">
      <formula>Q20&lt;R20</formula>
    </cfRule>
  </conditionalFormatting>
  <conditionalFormatting sqref="R58 R19 R24 R29 R34 R45 R51">
    <cfRule type="cellIs" dxfId="43" priority="17" stopIfTrue="1" operator="between">
      <formula>0</formula>
      <formula>0</formula>
    </cfRule>
  </conditionalFormatting>
  <dataValidations count="2">
    <dataValidation imeMode="on" allowBlank="1" showInputMessage="1" showErrorMessage="1" sqref="O11 Q11 E8 O8:R10 I4 I6 J7:J8 J5 J12 O4:R6 G9 J3 M7 I9 J10 A12:E12 I11 H3 H8 M12 B3:F5" xr:uid="{1E102D57-4601-49D0-8C35-934CC6BC4FCF}"/>
    <dataValidation imeMode="halfAlpha" operator="greaterThanOrEqual" allowBlank="1" showInputMessage="1" showErrorMessage="1" error="数値以外入力不可！" sqref="E15:R59" xr:uid="{2DBA0A7B-42DE-4BBE-A8F0-7F0BD1DF1777}"/>
  </dataValidations>
  <pageMargins left="0.7" right="0.7" top="0.75" bottom="0.75" header="0.3" footer="0.3"/>
  <pageSetup paperSize="9" scale="85" orientation="portrait" r:id="rId1"/>
  <ignoredErrors>
    <ignoredError sqref="B19:B24 B29:B34 B45 B51 B54:B55 B56:B58 B40" numberStoredAsText="1"/>
    <ignoredError sqref="O4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0DD4-7E8B-4B45-BBFD-A188EE2E1344}">
  <sheetPr>
    <tabColor rgb="FFFF99CC"/>
    <pageSetUpPr fitToPage="1"/>
  </sheetPr>
  <dimension ref="A1:R82"/>
  <sheetViews>
    <sheetView showGridLines="0" showZeros="0" zoomScaleNormal="100" workbookViewId="0">
      <selection sqref="A1:M1"/>
    </sheetView>
  </sheetViews>
  <sheetFormatPr defaultRowHeight="13.5"/>
  <cols>
    <col min="1" max="1" width="3.5" style="47" customWidth="1"/>
    <col min="2" max="2" width="5.625" style="47" customWidth="1"/>
    <col min="3" max="3" width="9" style="47"/>
    <col min="4" max="4" width="3.875" style="47" customWidth="1"/>
    <col min="5" max="16" width="6.25" style="47" customWidth="1"/>
    <col min="17" max="18" width="6.375" style="47" customWidth="1"/>
    <col min="19" max="16384" width="9" style="47"/>
  </cols>
  <sheetData>
    <row r="1" spans="1:18">
      <c r="A1" s="194" t="s">
        <v>458</v>
      </c>
      <c r="B1" s="20"/>
      <c r="C1" s="20"/>
      <c r="D1" s="20"/>
      <c r="E1" s="20"/>
      <c r="F1" s="20"/>
      <c r="G1" s="1732" t="s">
        <v>459</v>
      </c>
      <c r="H1" s="1732"/>
      <c r="I1" s="1732"/>
      <c r="J1" s="1732"/>
      <c r="K1" s="1732"/>
      <c r="L1" s="1732"/>
      <c r="M1" s="1732"/>
      <c r="N1" s="1732"/>
      <c r="O1" s="1732"/>
      <c r="P1" s="20"/>
      <c r="Q1" s="20"/>
      <c r="R1" s="20"/>
    </row>
    <row r="2" spans="1:18" ht="13.5" customHeight="1" thickBot="1">
      <c r="A2" s="194" t="s">
        <v>460</v>
      </c>
      <c r="B2" s="20"/>
      <c r="C2" s="20"/>
      <c r="D2" s="20"/>
      <c r="E2" s="20"/>
      <c r="F2" s="20"/>
      <c r="G2" s="1733"/>
      <c r="H2" s="1733"/>
      <c r="I2" s="1733"/>
      <c r="J2" s="1733"/>
      <c r="K2" s="1733"/>
      <c r="L2" s="1733"/>
      <c r="M2" s="1733"/>
      <c r="N2" s="1733"/>
      <c r="O2" s="1733"/>
      <c r="P2" s="1801" t="s">
        <v>753</v>
      </c>
      <c r="Q2" s="1801"/>
      <c r="R2" s="1801"/>
    </row>
    <row r="3" spans="1:18" ht="13.5" customHeight="1">
      <c r="A3" s="1735" t="s">
        <v>84</v>
      </c>
      <c r="B3" s="1738">
        <f>青森市!V2</f>
        <v>0</v>
      </c>
      <c r="C3" s="1739"/>
      <c r="D3" s="1739"/>
      <c r="E3" s="1739"/>
      <c r="F3" s="1740"/>
      <c r="G3" s="663" t="s">
        <v>462</v>
      </c>
      <c r="H3" s="664"/>
      <c r="I3" s="665" t="s">
        <v>463</v>
      </c>
      <c r="J3" s="1744">
        <f>青森市!C2</f>
        <v>0</v>
      </c>
      <c r="K3" s="1744"/>
      <c r="L3" s="1744"/>
      <c r="M3" s="1746" t="s">
        <v>464</v>
      </c>
      <c r="N3" s="1747"/>
      <c r="O3" s="1748" t="s">
        <v>465</v>
      </c>
      <c r="P3" s="1749"/>
      <c r="Q3" s="1750" t="s">
        <v>466</v>
      </c>
      <c r="R3" s="1751"/>
    </row>
    <row r="4" spans="1:18" ht="13.5" customHeight="1">
      <c r="A4" s="1736"/>
      <c r="B4" s="1741"/>
      <c r="C4" s="1742"/>
      <c r="D4" s="1742"/>
      <c r="E4" s="1742"/>
      <c r="F4" s="1743"/>
      <c r="G4" s="1752">
        <f>青森市!P2</f>
        <v>0</v>
      </c>
      <c r="H4" s="1753"/>
      <c r="I4" s="666"/>
      <c r="J4" s="1745"/>
      <c r="K4" s="1745"/>
      <c r="L4" s="1745"/>
      <c r="M4" s="1756" t="s">
        <v>466</v>
      </c>
      <c r="N4" s="1757"/>
      <c r="O4" s="1758">
        <f>青森市!I2</f>
        <v>0</v>
      </c>
      <c r="P4" s="1759"/>
      <c r="Q4" s="1759"/>
      <c r="R4" s="1760"/>
    </row>
    <row r="5" spans="1:18" ht="13.5" customHeight="1">
      <c r="A5" s="1736"/>
      <c r="B5" s="1741"/>
      <c r="C5" s="1742"/>
      <c r="D5" s="1742"/>
      <c r="E5" s="1742"/>
      <c r="F5" s="1743"/>
      <c r="G5" s="1752"/>
      <c r="H5" s="1753"/>
      <c r="I5" s="667" t="s">
        <v>467</v>
      </c>
      <c r="J5" s="1799"/>
      <c r="K5" s="1799"/>
      <c r="L5" s="1799"/>
      <c r="M5" s="1799"/>
      <c r="N5" s="1800"/>
      <c r="O5" s="1758"/>
      <c r="P5" s="1759"/>
      <c r="Q5" s="1759"/>
      <c r="R5" s="1760"/>
    </row>
    <row r="6" spans="1:18" ht="13.5" customHeight="1">
      <c r="A6" s="1737"/>
      <c r="B6" s="1766"/>
      <c r="C6" s="1767"/>
      <c r="D6" s="1767"/>
      <c r="E6" s="1767"/>
      <c r="F6" s="1767"/>
      <c r="G6" s="1752"/>
      <c r="H6" s="1753"/>
      <c r="I6" s="684"/>
      <c r="J6" s="1799"/>
      <c r="K6" s="1799"/>
      <c r="L6" s="1799"/>
      <c r="M6" s="1799"/>
      <c r="N6" s="1800"/>
      <c r="O6" s="1761"/>
      <c r="P6" s="1762"/>
      <c r="Q6" s="1762"/>
      <c r="R6" s="1763"/>
    </row>
    <row r="7" spans="1:18" ht="13.5" customHeight="1">
      <c r="A7" s="669" t="s">
        <v>468</v>
      </c>
      <c r="B7" s="670"/>
      <c r="C7" s="1768">
        <f>SUM(青森市.:八戸市・三戸郡!A8:D10)</f>
        <v>0</v>
      </c>
      <c r="D7" s="1769"/>
      <c r="E7" s="671" t="s">
        <v>469</v>
      </c>
      <c r="F7" s="671"/>
      <c r="G7" s="1754"/>
      <c r="H7" s="1755"/>
      <c r="I7" s="672" t="s">
        <v>470</v>
      </c>
      <c r="J7" s="1727"/>
      <c r="K7" s="1727"/>
      <c r="L7" s="673" t="s">
        <v>471</v>
      </c>
      <c r="M7" s="1727"/>
      <c r="N7" s="1728"/>
      <c r="O7" s="671" t="s">
        <v>472</v>
      </c>
      <c r="P7" s="671"/>
      <c r="Q7" s="671"/>
      <c r="R7" s="674"/>
    </row>
    <row r="8" spans="1:18" ht="13.5" customHeight="1">
      <c r="A8" s="1696">
        <f>SUM(R26,R31,R37,R48,R56,R58,R65)</f>
        <v>0</v>
      </c>
      <c r="B8" s="1697"/>
      <c r="C8" s="1697"/>
      <c r="D8" s="1698"/>
      <c r="E8" s="1702">
        <v>0</v>
      </c>
      <c r="F8" s="1703"/>
      <c r="G8" s="675" t="s">
        <v>473</v>
      </c>
      <c r="H8" s="676"/>
      <c r="I8" s="677" t="s">
        <v>474</v>
      </c>
      <c r="J8" s="1704">
        <f>青森市!M2</f>
        <v>0</v>
      </c>
      <c r="K8" s="1704"/>
      <c r="L8" s="1704"/>
      <c r="M8" s="1704"/>
      <c r="N8" s="1705"/>
      <c r="O8" s="1708"/>
      <c r="P8" s="1709"/>
      <c r="Q8" s="1709"/>
      <c r="R8" s="1710"/>
    </row>
    <row r="9" spans="1:18" ht="13.5" customHeight="1">
      <c r="A9" s="1696"/>
      <c r="B9" s="1697"/>
      <c r="C9" s="1697"/>
      <c r="D9" s="1698"/>
      <c r="E9" s="1702"/>
      <c r="F9" s="1703"/>
      <c r="G9" s="1822"/>
      <c r="H9" s="1823"/>
      <c r="I9" s="678"/>
      <c r="J9" s="1706"/>
      <c r="K9" s="1706"/>
      <c r="L9" s="1706"/>
      <c r="M9" s="1706"/>
      <c r="N9" s="1707"/>
      <c r="O9" s="1708"/>
      <c r="P9" s="1709"/>
      <c r="Q9" s="1709"/>
      <c r="R9" s="1710"/>
    </row>
    <row r="10" spans="1:18" ht="13.5" customHeight="1">
      <c r="A10" s="1699"/>
      <c r="B10" s="1700"/>
      <c r="C10" s="1700"/>
      <c r="D10" s="1701"/>
      <c r="E10" s="706" t="s">
        <v>475</v>
      </c>
      <c r="F10" s="679" t="s">
        <v>476</v>
      </c>
      <c r="G10" s="1822"/>
      <c r="H10" s="1823"/>
      <c r="I10" s="680" t="s">
        <v>467</v>
      </c>
      <c r="J10" s="1718"/>
      <c r="K10" s="1718"/>
      <c r="L10" s="1718"/>
      <c r="M10" s="1718"/>
      <c r="N10" s="1719"/>
      <c r="O10" s="1711"/>
      <c r="P10" s="1712"/>
      <c r="Q10" s="1712"/>
      <c r="R10" s="1713"/>
    </row>
    <row r="11" spans="1:18" ht="13.5" customHeight="1">
      <c r="A11" s="681" t="s">
        <v>477</v>
      </c>
      <c r="B11" s="671"/>
      <c r="C11" s="670"/>
      <c r="D11" s="682"/>
      <c r="E11" s="671" t="s">
        <v>478</v>
      </c>
      <c r="F11" s="671"/>
      <c r="G11" s="1822"/>
      <c r="H11" s="1823"/>
      <c r="I11" s="683"/>
      <c r="J11" s="1718"/>
      <c r="K11" s="1718"/>
      <c r="L11" s="1718"/>
      <c r="M11" s="1718"/>
      <c r="N11" s="1719"/>
      <c r="O11" s="1720" t="s">
        <v>479</v>
      </c>
      <c r="P11" s="1721"/>
      <c r="Q11" s="1720" t="s">
        <v>480</v>
      </c>
      <c r="R11" s="1722"/>
    </row>
    <row r="12" spans="1:18">
      <c r="A12" s="1723"/>
      <c r="B12" s="1724"/>
      <c r="C12" s="1724"/>
      <c r="D12" s="1725"/>
      <c r="E12" s="1726"/>
      <c r="F12" s="1725"/>
      <c r="G12" s="1824"/>
      <c r="H12" s="1825"/>
      <c r="I12" s="672" t="s">
        <v>470</v>
      </c>
      <c r="J12" s="1727"/>
      <c r="K12" s="1727"/>
      <c r="L12" s="673" t="s">
        <v>471</v>
      </c>
      <c r="M12" s="1727"/>
      <c r="N12" s="1728"/>
      <c r="O12" s="1729" t="s">
        <v>481</v>
      </c>
      <c r="P12" s="1729"/>
      <c r="Q12" s="1730" t="s">
        <v>482</v>
      </c>
      <c r="R12" s="1731"/>
    </row>
    <row r="13" spans="1:18" ht="13.5" customHeight="1">
      <c r="A13" s="195"/>
      <c r="B13" s="329"/>
      <c r="C13" s="330"/>
      <c r="D13" s="330"/>
      <c r="E13" s="1833" t="s">
        <v>483</v>
      </c>
      <c r="F13" s="1834"/>
      <c r="G13" s="1785" t="s">
        <v>528</v>
      </c>
      <c r="H13" s="1786"/>
      <c r="I13" s="1835" t="s">
        <v>867</v>
      </c>
      <c r="J13" s="1836"/>
      <c r="K13" s="1785" t="s">
        <v>868</v>
      </c>
      <c r="L13" s="1786"/>
      <c r="M13" s="1785" t="s">
        <v>869</v>
      </c>
      <c r="N13" s="1786"/>
      <c r="O13" s="1839" t="s">
        <v>870</v>
      </c>
      <c r="P13" s="1840"/>
      <c r="Q13" s="1837" t="s">
        <v>754</v>
      </c>
      <c r="R13" s="1838"/>
    </row>
    <row r="14" spans="1:18" ht="13.5" customHeight="1">
      <c r="A14" s="331"/>
      <c r="B14" s="199" t="s">
        <v>51</v>
      </c>
      <c r="C14" s="200" t="s">
        <v>52</v>
      </c>
      <c r="D14" s="201"/>
      <c r="E14" s="201" t="s">
        <v>490</v>
      </c>
      <c r="F14" s="203" t="s">
        <v>491</v>
      </c>
      <c r="G14" s="332" t="s">
        <v>136</v>
      </c>
      <c r="H14" s="333" t="s">
        <v>492</v>
      </c>
      <c r="I14" s="198" t="s">
        <v>136</v>
      </c>
      <c r="J14" s="334" t="s">
        <v>492</v>
      </c>
      <c r="K14" s="197" t="s">
        <v>136</v>
      </c>
      <c r="L14" s="333" t="s">
        <v>492</v>
      </c>
      <c r="M14" s="205" t="s">
        <v>136</v>
      </c>
      <c r="N14" s="203" t="s">
        <v>492</v>
      </c>
      <c r="O14" s="205" t="s">
        <v>136</v>
      </c>
      <c r="P14" s="203" t="s">
        <v>492</v>
      </c>
      <c r="Q14" s="206" t="s">
        <v>493</v>
      </c>
      <c r="R14" s="207" t="s">
        <v>419</v>
      </c>
    </row>
    <row r="15" spans="1:18" ht="13.5" customHeight="1">
      <c r="A15" s="1679" t="s">
        <v>755</v>
      </c>
      <c r="B15" s="780" t="s">
        <v>871</v>
      </c>
      <c r="C15" s="936" t="s">
        <v>872</v>
      </c>
      <c r="D15" s="937" t="s">
        <v>823</v>
      </c>
      <c r="E15" s="363">
        <f>三戸郡・八戸市!E15</f>
        <v>2260</v>
      </c>
      <c r="F15" s="866">
        <f>三戸郡・八戸市!F15</f>
        <v>0</v>
      </c>
      <c r="G15" s="569"/>
      <c r="H15" s="570"/>
      <c r="I15" s="777"/>
      <c r="J15" s="570"/>
      <c r="K15" s="569"/>
      <c r="L15" s="570"/>
      <c r="M15" s="569"/>
      <c r="N15" s="778"/>
      <c r="O15" s="569"/>
      <c r="P15" s="778"/>
      <c r="Q15" s="779">
        <f>E15</f>
        <v>2260</v>
      </c>
      <c r="R15" s="555">
        <f>F15</f>
        <v>0</v>
      </c>
    </row>
    <row r="16" spans="1:18">
      <c r="A16" s="1680"/>
      <c r="B16" s="831" t="s">
        <v>26</v>
      </c>
      <c r="C16" s="1826" t="s">
        <v>873</v>
      </c>
      <c r="D16" s="1842"/>
      <c r="E16" s="727"/>
      <c r="F16" s="217"/>
      <c r="G16" s="342"/>
      <c r="H16" s="343"/>
      <c r="I16" s="344">
        <f>三戸郡・八戸市!I15</f>
        <v>1700</v>
      </c>
      <c r="J16" s="228">
        <f>三戸郡・八戸市!J15</f>
        <v>0</v>
      </c>
      <c r="K16" s="342">
        <f>三戸郡・八戸市!M15</f>
        <v>450</v>
      </c>
      <c r="L16" s="228">
        <f>三戸郡・八戸市!N15</f>
        <v>0</v>
      </c>
      <c r="M16" s="342">
        <f>三戸郡・八戸市!I25</f>
        <v>850</v>
      </c>
      <c r="N16" s="228">
        <f>三戸郡・八戸市!J25</f>
        <v>0</v>
      </c>
      <c r="O16" s="342">
        <f>三戸郡・八戸市!M25</f>
        <v>300</v>
      </c>
      <c r="P16" s="228">
        <f>三戸郡・八戸市!N25</f>
        <v>0</v>
      </c>
      <c r="Q16" s="320">
        <f>SUM(E16,I16,K16,M16,O16)</f>
        <v>3300</v>
      </c>
      <c r="R16" s="219">
        <f>SUM(F16,J16,L16,N16,P16)</f>
        <v>0</v>
      </c>
    </row>
    <row r="17" spans="1:18">
      <c r="A17" s="1680"/>
      <c r="B17" s="402" t="s">
        <v>874</v>
      </c>
      <c r="C17" s="1841" t="s">
        <v>875</v>
      </c>
      <c r="D17" s="1843"/>
      <c r="E17" s="727">
        <f>E15</f>
        <v>2260</v>
      </c>
      <c r="F17" s="867">
        <f>F15</f>
        <v>0</v>
      </c>
      <c r="G17" s="342"/>
      <c r="H17" s="343"/>
      <c r="I17" s="344"/>
      <c r="J17" s="228"/>
      <c r="K17" s="342"/>
      <c r="L17" s="228"/>
      <c r="M17" s="342"/>
      <c r="N17" s="228"/>
      <c r="O17" s="342"/>
      <c r="P17" s="228"/>
      <c r="Q17" s="320">
        <f>SUM(Q15:Q16)</f>
        <v>5560</v>
      </c>
      <c r="R17" s="236">
        <f>SUM(R15:R16)</f>
        <v>0</v>
      </c>
    </row>
    <row r="18" spans="1:18">
      <c r="A18" s="1680"/>
      <c r="B18" s="402" t="s">
        <v>917</v>
      </c>
      <c r="C18" s="1841" t="s">
        <v>918</v>
      </c>
      <c r="D18" s="1809"/>
      <c r="E18" s="727">
        <f>三戸郡・八戸市!E20</f>
        <v>20</v>
      </c>
      <c r="F18" s="460">
        <f>三戸郡・八戸市!F20</f>
        <v>0</v>
      </c>
      <c r="G18" s="342"/>
      <c r="H18" s="343"/>
      <c r="I18" s="344"/>
      <c r="J18" s="228"/>
      <c r="K18" s="342"/>
      <c r="L18" s="228"/>
      <c r="M18" s="342"/>
      <c r="N18" s="228"/>
      <c r="O18" s="342"/>
      <c r="P18" s="228"/>
      <c r="Q18" s="320">
        <f t="shared" ref="Q18:R20" si="0">E18</f>
        <v>20</v>
      </c>
      <c r="R18" s="410">
        <f t="shared" si="0"/>
        <v>0</v>
      </c>
    </row>
    <row r="19" spans="1:18">
      <c r="A19" s="1680"/>
      <c r="B19" s="402" t="s">
        <v>922</v>
      </c>
      <c r="C19" s="1841" t="s">
        <v>923</v>
      </c>
      <c r="D19" s="1809"/>
      <c r="E19" s="727">
        <f>三戸郡・八戸市!E19</f>
        <v>20</v>
      </c>
      <c r="F19" s="460">
        <f>三戸郡・八戸市!F19</f>
        <v>0</v>
      </c>
      <c r="G19" s="342"/>
      <c r="H19" s="343"/>
      <c r="I19" s="344"/>
      <c r="J19" s="228"/>
      <c r="K19" s="342"/>
      <c r="L19" s="228"/>
      <c r="M19" s="342"/>
      <c r="N19" s="228"/>
      <c r="O19" s="342"/>
      <c r="P19" s="228"/>
      <c r="Q19" s="320">
        <f t="shared" si="0"/>
        <v>20</v>
      </c>
      <c r="R19" s="410">
        <f t="shared" si="0"/>
        <v>0</v>
      </c>
    </row>
    <row r="20" spans="1:18">
      <c r="A20" s="1680"/>
      <c r="B20" s="781" t="s">
        <v>964</v>
      </c>
      <c r="C20" s="515" t="s">
        <v>757</v>
      </c>
      <c r="D20" s="938" t="s">
        <v>823</v>
      </c>
      <c r="E20" s="727">
        <f>三戸郡・八戸市!E16</f>
        <v>1530</v>
      </c>
      <c r="F20" s="460">
        <f>三戸郡・八戸市!F16</f>
        <v>0</v>
      </c>
      <c r="G20" s="342"/>
      <c r="H20" s="343"/>
      <c r="I20" s="344"/>
      <c r="J20" s="343"/>
      <c r="K20" s="342"/>
      <c r="L20" s="343"/>
      <c r="M20" s="342"/>
      <c r="N20" s="345"/>
      <c r="O20" s="342"/>
      <c r="P20" s="345"/>
      <c r="Q20" s="320">
        <f t="shared" si="0"/>
        <v>1530</v>
      </c>
      <c r="R20" s="346">
        <f t="shared" si="0"/>
        <v>0</v>
      </c>
    </row>
    <row r="21" spans="1:18">
      <c r="A21" s="1680"/>
      <c r="B21" s="832" t="s">
        <v>26</v>
      </c>
      <c r="C21" s="1854" t="s">
        <v>876</v>
      </c>
      <c r="D21" s="1855"/>
      <c r="E21" s="363"/>
      <c r="F21" s="868"/>
      <c r="G21" s="354"/>
      <c r="H21" s="352"/>
      <c r="I21" s="353">
        <f>三戸郡・八戸市!I16</f>
        <v>1310</v>
      </c>
      <c r="J21" s="776">
        <f>三戸郡・八戸市!J16</f>
        <v>0</v>
      </c>
      <c r="K21" s="474">
        <f>三戸郡・八戸市!M16</f>
        <v>380</v>
      </c>
      <c r="L21" s="776">
        <f>三戸郡・八戸市!N16</f>
        <v>0</v>
      </c>
      <c r="M21" s="354">
        <f>三戸郡・八戸市!I26</f>
        <v>900</v>
      </c>
      <c r="N21" s="776">
        <f>三戸郡・八戸市!J26</f>
        <v>0</v>
      </c>
      <c r="O21" s="354">
        <f>三戸郡・八戸市!M26</f>
        <v>300</v>
      </c>
      <c r="P21" s="776">
        <f>三戸郡・八戸市!N26</f>
        <v>0</v>
      </c>
      <c r="Q21" s="779">
        <f>SUM(E21,I21,K21,M21,O21)</f>
        <v>2890</v>
      </c>
      <c r="R21" s="786">
        <f>SUM(F21,J21,L21,N21,P21)</f>
        <v>0</v>
      </c>
    </row>
    <row r="22" spans="1:18">
      <c r="A22" s="1680"/>
      <c r="B22" s="406" t="s">
        <v>965</v>
      </c>
      <c r="C22" s="1841" t="s">
        <v>877</v>
      </c>
      <c r="D22" s="1843"/>
      <c r="E22" s="727">
        <f>E20</f>
        <v>1530</v>
      </c>
      <c r="F22" s="869">
        <f>F20</f>
        <v>0</v>
      </c>
      <c r="G22" s="342"/>
      <c r="H22" s="714"/>
      <c r="I22" s="344"/>
      <c r="J22" s="228"/>
      <c r="K22" s="784"/>
      <c r="L22" s="228"/>
      <c r="M22" s="342"/>
      <c r="N22" s="228"/>
      <c r="O22" s="342"/>
      <c r="P22" s="228"/>
      <c r="Q22" s="320">
        <f>SUM(Q20:Q21)</f>
        <v>4420</v>
      </c>
      <c r="R22" s="236">
        <f>SUM(R20:R21)</f>
        <v>0</v>
      </c>
    </row>
    <row r="23" spans="1:18">
      <c r="A23" s="1680"/>
      <c r="B23" s="402" t="s">
        <v>942</v>
      </c>
      <c r="C23" s="515" t="s">
        <v>784</v>
      </c>
      <c r="D23" s="938" t="s">
        <v>823</v>
      </c>
      <c r="E23" s="715">
        <f>三戸郡・八戸市!E17</f>
        <v>700</v>
      </c>
      <c r="F23" s="460">
        <f>三戸郡・八戸市!F17</f>
        <v>0</v>
      </c>
      <c r="G23" s="336"/>
      <c r="H23" s="793"/>
      <c r="I23" s="338"/>
      <c r="J23" s="211"/>
      <c r="K23" s="794"/>
      <c r="L23" s="211"/>
      <c r="M23" s="336"/>
      <c r="N23" s="211"/>
      <c r="O23" s="336"/>
      <c r="P23" s="211"/>
      <c r="Q23" s="340">
        <f>E23</f>
        <v>700</v>
      </c>
      <c r="R23" s="410">
        <f>F23</f>
        <v>0</v>
      </c>
    </row>
    <row r="24" spans="1:18">
      <c r="A24" s="1680"/>
      <c r="B24" s="369" t="s">
        <v>26</v>
      </c>
      <c r="C24" s="1826" t="s">
        <v>944</v>
      </c>
      <c r="D24" s="1842"/>
      <c r="E24" s="715"/>
      <c r="F24" s="867"/>
      <c r="G24" s="336"/>
      <c r="H24" s="793"/>
      <c r="I24" s="338">
        <f>三戸郡・八戸市!I17</f>
        <v>500</v>
      </c>
      <c r="J24" s="211">
        <f>三戸郡・八戸市!J17</f>
        <v>0</v>
      </c>
      <c r="K24" s="794">
        <f>三戸郡・八戸市!M17</f>
        <v>100</v>
      </c>
      <c r="L24" s="211">
        <f>三戸郡・八戸市!N17</f>
        <v>0</v>
      </c>
      <c r="M24" s="336">
        <f>三戸郡・八戸市!I27</f>
        <v>400</v>
      </c>
      <c r="N24" s="211">
        <f>三戸郡・八戸市!J27</f>
        <v>0</v>
      </c>
      <c r="O24" s="336">
        <f>三戸郡・八戸市!M27</f>
        <v>100</v>
      </c>
      <c r="P24" s="211">
        <f>三戸郡・八戸市!N27</f>
        <v>0</v>
      </c>
      <c r="Q24" s="779">
        <f>SUM(E24,I24,K24,M24,O24)</f>
        <v>1100</v>
      </c>
      <c r="R24" s="786">
        <f>SUM(F24,J24,L24,N24,P24)</f>
        <v>0</v>
      </c>
    </row>
    <row r="25" spans="1:18">
      <c r="A25" s="1680"/>
      <c r="B25" s="402" t="s">
        <v>943</v>
      </c>
      <c r="C25" s="1841" t="s">
        <v>945</v>
      </c>
      <c r="D25" s="1843"/>
      <c r="E25" s="715">
        <f>E23</f>
        <v>700</v>
      </c>
      <c r="F25" s="867">
        <f>F23</f>
        <v>0</v>
      </c>
      <c r="G25" s="336"/>
      <c r="H25" s="793"/>
      <c r="I25" s="338"/>
      <c r="J25" s="211"/>
      <c r="K25" s="794"/>
      <c r="L25" s="211"/>
      <c r="M25" s="336"/>
      <c r="N25" s="211"/>
      <c r="O25" s="336"/>
      <c r="P25" s="211"/>
      <c r="Q25" s="320">
        <f>SUM(Q23:Q24)</f>
        <v>1800</v>
      </c>
      <c r="R25" s="236">
        <f>SUM(R23:R24)</f>
        <v>0</v>
      </c>
    </row>
    <row r="26" spans="1:18">
      <c r="A26" s="1680"/>
      <c r="B26" s="402" t="s">
        <v>919</v>
      </c>
      <c r="C26" s="348" t="s">
        <v>533</v>
      </c>
      <c r="D26" s="791"/>
      <c r="E26" s="715">
        <f>SUM(E17,E18,E19,E22,E25)</f>
        <v>4530</v>
      </c>
      <c r="F26" s="867">
        <f>SUM(F17,F18,F19,F22,F25)</f>
        <v>0</v>
      </c>
      <c r="G26" s="336"/>
      <c r="H26" s="793"/>
      <c r="I26" s="338">
        <f t="shared" ref="I26:P26" si="1">SUM(I15:I25)</f>
        <v>3510</v>
      </c>
      <c r="J26" s="800">
        <f t="shared" si="1"/>
        <v>0</v>
      </c>
      <c r="K26" s="794">
        <f t="shared" si="1"/>
        <v>930</v>
      </c>
      <c r="L26" s="800">
        <f t="shared" si="1"/>
        <v>0</v>
      </c>
      <c r="M26" s="336">
        <f t="shared" si="1"/>
        <v>2150</v>
      </c>
      <c r="N26" s="800">
        <f t="shared" si="1"/>
        <v>0</v>
      </c>
      <c r="O26" s="336">
        <f t="shared" si="1"/>
        <v>700</v>
      </c>
      <c r="P26" s="800">
        <f t="shared" si="1"/>
        <v>0</v>
      </c>
      <c r="Q26" s="340">
        <f>SUM(E26,I26,K26,M26,O26)</f>
        <v>11820</v>
      </c>
      <c r="R26" s="792">
        <f>SUM(F26,J26,L26,N26,P26)</f>
        <v>0</v>
      </c>
    </row>
    <row r="27" spans="1:18">
      <c r="A27" s="1680"/>
      <c r="B27" s="785"/>
      <c r="C27" s="795"/>
      <c r="D27" s="796"/>
      <c r="E27" s="363"/>
      <c r="F27" s="866"/>
      <c r="G27" s="569"/>
      <c r="H27" s="797"/>
      <c r="I27" s="777"/>
      <c r="J27" s="776"/>
      <c r="K27" s="798"/>
      <c r="L27" s="776"/>
      <c r="M27" s="569"/>
      <c r="N27" s="776"/>
      <c r="O27" s="569"/>
      <c r="P27" s="776"/>
      <c r="Q27" s="779"/>
      <c r="R27" s="799"/>
    </row>
    <row r="28" spans="1:18">
      <c r="A28" s="1680"/>
      <c r="B28" s="801"/>
      <c r="C28" s="1844" t="s">
        <v>528</v>
      </c>
      <c r="D28" s="1845"/>
      <c r="E28" s="802"/>
      <c r="F28" s="217"/>
      <c r="G28" s="342"/>
      <c r="H28" s="714"/>
      <c r="I28" s="344"/>
      <c r="J28" s="228"/>
      <c r="K28" s="784"/>
      <c r="L28" s="228"/>
      <c r="M28" s="342"/>
      <c r="N28" s="228"/>
      <c r="O28" s="342"/>
      <c r="P28" s="228"/>
      <c r="Q28" s="320"/>
      <c r="R28" s="236"/>
    </row>
    <row r="29" spans="1:18">
      <c r="A29" s="1680"/>
      <c r="B29" s="781">
        <v>3696</v>
      </c>
      <c r="C29" s="788" t="s">
        <v>758</v>
      </c>
      <c r="D29" s="335"/>
      <c r="E29" s="715"/>
      <c r="F29" s="460"/>
      <c r="G29" s="336">
        <f>三戸郡・八戸市!Y27</f>
        <v>880</v>
      </c>
      <c r="H29" s="211">
        <f>三戸郡・八戸市!Z27</f>
        <v>0</v>
      </c>
      <c r="I29" s="338"/>
      <c r="J29" s="337"/>
      <c r="K29" s="336"/>
      <c r="L29" s="337"/>
      <c r="M29" s="336"/>
      <c r="N29" s="339"/>
      <c r="O29" s="336"/>
      <c r="P29" s="339"/>
      <c r="Q29" s="340">
        <f t="shared" ref="Q29:R31" si="2">SUM(E29,G29)</f>
        <v>880</v>
      </c>
      <c r="R29" s="346">
        <f t="shared" si="2"/>
        <v>0</v>
      </c>
    </row>
    <row r="30" spans="1:18" ht="13.5" customHeight="1">
      <c r="A30" s="1680"/>
      <c r="B30" s="782" t="s">
        <v>759</v>
      </c>
      <c r="C30" s="515" t="s">
        <v>760</v>
      </c>
      <c r="D30" s="335"/>
      <c r="E30" s="727"/>
      <c r="F30" s="460"/>
      <c r="G30" s="342">
        <f>三戸郡・八戸市!Y28</f>
        <v>950</v>
      </c>
      <c r="H30" s="211">
        <f>三戸郡・八戸市!Z28</f>
        <v>0</v>
      </c>
      <c r="I30" s="344"/>
      <c r="J30" s="343"/>
      <c r="K30" s="342"/>
      <c r="L30" s="343"/>
      <c r="M30" s="342"/>
      <c r="N30" s="345"/>
      <c r="O30" s="342"/>
      <c r="P30" s="345"/>
      <c r="Q30" s="320">
        <f t="shared" si="2"/>
        <v>950</v>
      </c>
      <c r="R30" s="346">
        <f t="shared" si="2"/>
        <v>0</v>
      </c>
    </row>
    <row r="31" spans="1:18" ht="13.5" customHeight="1">
      <c r="A31" s="1680"/>
      <c r="B31" s="406" t="s">
        <v>762</v>
      </c>
      <c r="C31" s="348" t="s">
        <v>533</v>
      </c>
      <c r="D31" s="222"/>
      <c r="E31" s="727">
        <f>SUM(E29:E30)</f>
        <v>0</v>
      </c>
      <c r="F31" s="366">
        <f>SUM(F29:F30)</f>
        <v>0</v>
      </c>
      <c r="G31" s="342">
        <f>SUM(G29:G30)</f>
        <v>1830</v>
      </c>
      <c r="H31" s="235">
        <f>SUM(H29:H30)</f>
        <v>0</v>
      </c>
      <c r="I31" s="787"/>
      <c r="J31" s="235"/>
      <c r="K31" s="787"/>
      <c r="L31" s="235"/>
      <c r="M31" s="787"/>
      <c r="N31" s="235"/>
      <c r="O31" s="787"/>
      <c r="P31" s="235"/>
      <c r="Q31" s="446">
        <f t="shared" si="2"/>
        <v>1830</v>
      </c>
      <c r="R31" s="236">
        <f t="shared" si="2"/>
        <v>0</v>
      </c>
    </row>
    <row r="32" spans="1:18">
      <c r="A32" s="1680"/>
      <c r="B32" s="783"/>
      <c r="C32" s="349"/>
      <c r="D32" s="350"/>
      <c r="E32" s="351"/>
      <c r="F32" s="458"/>
      <c r="G32" s="292"/>
      <c r="H32" s="352"/>
      <c r="I32" s="353"/>
      <c r="J32" s="352"/>
      <c r="K32" s="354"/>
      <c r="L32" s="352"/>
      <c r="M32" s="354"/>
      <c r="N32" s="355"/>
      <c r="O32" s="354"/>
      <c r="P32" s="355"/>
      <c r="Q32" s="356"/>
      <c r="R32" s="357"/>
    </row>
    <row r="33" spans="1:18">
      <c r="A33" s="1680"/>
      <c r="B33" s="768"/>
      <c r="C33" s="769"/>
      <c r="D33" s="770"/>
      <c r="E33" s="771"/>
      <c r="F33" s="773"/>
      <c r="G33" s="1670" t="s">
        <v>761</v>
      </c>
      <c r="H33" s="1671"/>
      <c r="I33" s="772"/>
      <c r="J33" s="773"/>
      <c r="K33" s="774"/>
      <c r="L33" s="773"/>
      <c r="M33" s="774"/>
      <c r="N33" s="773"/>
      <c r="O33" s="774"/>
      <c r="P33" s="773"/>
      <c r="Q33" s="774"/>
      <c r="R33" s="775"/>
    </row>
    <row r="34" spans="1:18">
      <c r="A34" s="1680"/>
      <c r="B34" s="369" t="s">
        <v>763</v>
      </c>
      <c r="C34" s="272" t="s">
        <v>764</v>
      </c>
      <c r="D34" s="370"/>
      <c r="E34" s="737"/>
      <c r="F34" s="552"/>
      <c r="G34" s="767">
        <f>三戸郡・八戸市!Q15</f>
        <v>1550</v>
      </c>
      <c r="H34" s="211">
        <f>三戸郡・八戸市!R15</f>
        <v>0</v>
      </c>
      <c r="I34" s="338"/>
      <c r="J34" s="337"/>
      <c r="K34" s="336"/>
      <c r="L34" s="337"/>
      <c r="M34" s="336"/>
      <c r="N34" s="339"/>
      <c r="O34" s="336"/>
      <c r="P34" s="339"/>
      <c r="Q34" s="340">
        <f t="shared" ref="Q34:R36" si="3">G34</f>
        <v>1550</v>
      </c>
      <c r="R34" s="346">
        <f t="shared" si="3"/>
        <v>0</v>
      </c>
    </row>
    <row r="35" spans="1:18">
      <c r="A35" s="1680"/>
      <c r="B35" s="372" t="s">
        <v>21</v>
      </c>
      <c r="C35" s="272" t="s">
        <v>765</v>
      </c>
      <c r="D35" s="373"/>
      <c r="E35" s="374"/>
      <c r="F35" s="368"/>
      <c r="G35" s="371">
        <f>三戸郡・八戸市!Q16</f>
        <v>1550</v>
      </c>
      <c r="H35" s="211">
        <f>三戸郡・八戸市!R16</f>
        <v>0</v>
      </c>
      <c r="I35" s="344"/>
      <c r="J35" s="343"/>
      <c r="K35" s="342"/>
      <c r="L35" s="343"/>
      <c r="M35" s="342"/>
      <c r="N35" s="345"/>
      <c r="O35" s="342"/>
      <c r="P35" s="345"/>
      <c r="Q35" s="320">
        <f t="shared" si="3"/>
        <v>1550</v>
      </c>
      <c r="R35" s="346">
        <f t="shared" si="3"/>
        <v>0</v>
      </c>
    </row>
    <row r="36" spans="1:18">
      <c r="A36" s="1680"/>
      <c r="B36" s="372" t="s">
        <v>45</v>
      </c>
      <c r="C36" s="272" t="s">
        <v>766</v>
      </c>
      <c r="D36" s="373"/>
      <c r="E36" s="375"/>
      <c r="F36" s="368"/>
      <c r="G36" s="284">
        <f>三戸郡・八戸市!Q17</f>
        <v>1300</v>
      </c>
      <c r="H36" s="211">
        <f>三戸郡・八戸市!R17</f>
        <v>0</v>
      </c>
      <c r="I36" s="344"/>
      <c r="J36" s="343"/>
      <c r="K36" s="342"/>
      <c r="L36" s="343"/>
      <c r="M36" s="342"/>
      <c r="N36" s="345"/>
      <c r="O36" s="342"/>
      <c r="P36" s="345"/>
      <c r="Q36" s="320">
        <f t="shared" si="3"/>
        <v>1300</v>
      </c>
      <c r="R36" s="346">
        <f t="shared" si="3"/>
        <v>0</v>
      </c>
    </row>
    <row r="37" spans="1:18">
      <c r="A37" s="1680"/>
      <c r="B37" s="376" t="s">
        <v>762</v>
      </c>
      <c r="C37" s="1846" t="s">
        <v>954</v>
      </c>
      <c r="D37" s="1847"/>
      <c r="E37" s="377"/>
      <c r="F37" s="368"/>
      <c r="G37" s="342">
        <f>SUM(G34:G36)</f>
        <v>4400</v>
      </c>
      <c r="H37" s="235">
        <f>SUM(H34:H36)</f>
        <v>0</v>
      </c>
      <c r="I37" s="344"/>
      <c r="J37" s="343"/>
      <c r="K37" s="342"/>
      <c r="L37" s="343"/>
      <c r="M37" s="342"/>
      <c r="N37" s="345"/>
      <c r="O37" s="342"/>
      <c r="P37" s="345"/>
      <c r="Q37" s="320">
        <f>SUM(Q34:Q36)</f>
        <v>4400</v>
      </c>
      <c r="R37" s="236">
        <f>SUM(R34:R36)</f>
        <v>0</v>
      </c>
    </row>
    <row r="38" spans="1:18" ht="13.5" customHeight="1">
      <c r="A38" s="1680"/>
      <c r="B38" s="379"/>
      <c r="C38" s="380"/>
      <c r="D38" s="381"/>
      <c r="E38" s="728"/>
      <c r="F38" s="518"/>
      <c r="G38" s="354"/>
      <c r="H38" s="352"/>
      <c r="I38" s="353"/>
      <c r="J38" s="352"/>
      <c r="K38" s="354"/>
      <c r="L38" s="352"/>
      <c r="M38" s="354"/>
      <c r="N38" s="355"/>
      <c r="O38" s="354"/>
      <c r="P38" s="355"/>
      <c r="Q38" s="356"/>
      <c r="R38" s="357"/>
    </row>
    <row r="39" spans="1:18">
      <c r="A39" s="1680"/>
      <c r="B39" s="382"/>
      <c r="C39" s="383" t="s">
        <v>767</v>
      </c>
      <c r="D39" s="384"/>
      <c r="E39" s="385"/>
      <c r="F39" s="385"/>
      <c r="G39" s="386"/>
      <c r="H39" s="387"/>
      <c r="I39" s="388"/>
      <c r="J39" s="389">
        <f>IF(F41=0,E41,F41)</f>
        <v>65020</v>
      </c>
      <c r="K39" s="390" t="s">
        <v>768</v>
      </c>
      <c r="L39" s="391"/>
      <c r="M39" s="392"/>
      <c r="N39" s="391"/>
      <c r="O39" s="393"/>
      <c r="P39" s="391"/>
      <c r="Q39" s="394"/>
      <c r="R39" s="395"/>
    </row>
    <row r="40" spans="1:18">
      <c r="A40" s="1680"/>
      <c r="B40" s="396"/>
      <c r="C40" s="397" t="s">
        <v>769</v>
      </c>
      <c r="D40" s="398"/>
      <c r="E40" s="399" t="s">
        <v>490</v>
      </c>
      <c r="F40" s="738" t="s">
        <v>770</v>
      </c>
      <c r="G40" s="1856" t="s">
        <v>769</v>
      </c>
      <c r="H40" s="1857"/>
      <c r="I40" s="400" t="s">
        <v>490</v>
      </c>
      <c r="J40" s="399" t="s">
        <v>770</v>
      </c>
      <c r="K40" s="1856" t="s">
        <v>769</v>
      </c>
      <c r="L40" s="1857"/>
      <c r="M40" s="400" t="s">
        <v>490</v>
      </c>
      <c r="N40" s="399" t="s">
        <v>770</v>
      </c>
      <c r="O40" s="1856" t="s">
        <v>769</v>
      </c>
      <c r="P40" s="1857"/>
      <c r="Q40" s="400" t="s">
        <v>490</v>
      </c>
      <c r="R40" s="401" t="s">
        <v>770</v>
      </c>
    </row>
    <row r="41" spans="1:18">
      <c r="A41" s="1680"/>
      <c r="B41" s="402" t="s">
        <v>771</v>
      </c>
      <c r="C41" s="1858" t="s">
        <v>772</v>
      </c>
      <c r="D41" s="1859"/>
      <c r="E41" s="717">
        <f>SUM(E42:E47,I41:I47,M41:M47,Q41:Q47)</f>
        <v>65020</v>
      </c>
      <c r="F41" s="870">
        <f>SUM(F42:F47,J41:J47,N41:N47,R41:R47)</f>
        <v>0</v>
      </c>
      <c r="G41" s="1860" t="s">
        <v>773</v>
      </c>
      <c r="H41" s="1861"/>
      <c r="I41" s="403">
        <f>三戸郡・八戸市!U21</f>
        <v>2200</v>
      </c>
      <c r="J41" s="404">
        <f>三戸郡・八戸市!V21</f>
        <v>0</v>
      </c>
      <c r="K41" s="1848" t="s">
        <v>132</v>
      </c>
      <c r="L41" s="1849"/>
      <c r="M41" s="403">
        <f>三戸郡・八戸市!U28</f>
        <v>2400</v>
      </c>
      <c r="N41" s="404">
        <f>三戸郡・八戸市!V28</f>
        <v>0</v>
      </c>
      <c r="O41" s="1850" t="s">
        <v>916</v>
      </c>
      <c r="P41" s="1851"/>
      <c r="Q41" s="314">
        <f>三戸郡・八戸市!Y20</f>
        <v>3300</v>
      </c>
      <c r="R41" s="405">
        <f>三戸郡・八戸市!Z20</f>
        <v>0</v>
      </c>
    </row>
    <row r="42" spans="1:18">
      <c r="A42" s="1680"/>
      <c r="B42" s="406"/>
      <c r="C42" s="407" t="s">
        <v>774</v>
      </c>
      <c r="D42" s="408"/>
      <c r="E42" s="716">
        <f>三戸郡・八戸市!U15</f>
        <v>2060</v>
      </c>
      <c r="F42" s="627">
        <f>三戸郡・八戸市!V15</f>
        <v>0</v>
      </c>
      <c r="G42" s="1827" t="s">
        <v>775</v>
      </c>
      <c r="H42" s="1828"/>
      <c r="I42" s="409">
        <f>三戸郡・八戸市!U22</f>
        <v>2150</v>
      </c>
      <c r="J42" s="404">
        <f>三戸郡・八戸市!V22</f>
        <v>0</v>
      </c>
      <c r="K42" s="1829" t="s">
        <v>457</v>
      </c>
      <c r="L42" s="1830"/>
      <c r="M42" s="409">
        <f>三戸郡・八戸市!U29</f>
        <v>3050</v>
      </c>
      <c r="N42" s="404">
        <f>三戸郡・八戸市!V29</f>
        <v>0</v>
      </c>
      <c r="O42" s="1831" t="s">
        <v>776</v>
      </c>
      <c r="P42" s="1832"/>
      <c r="Q42" s="318">
        <f>三戸郡・八戸市!Y21</f>
        <v>1790</v>
      </c>
      <c r="R42" s="410">
        <f>三戸郡・八戸市!Z21</f>
        <v>0</v>
      </c>
    </row>
    <row r="43" spans="1:18">
      <c r="A43" s="1680"/>
      <c r="B43" s="406"/>
      <c r="C43" s="407" t="s">
        <v>777</v>
      </c>
      <c r="D43" s="408"/>
      <c r="E43" s="716">
        <f>三戸郡・八戸市!U16</f>
        <v>780</v>
      </c>
      <c r="F43" s="627">
        <f>三戸郡・八戸市!V16</f>
        <v>0</v>
      </c>
      <c r="G43" s="1852" t="s">
        <v>778</v>
      </c>
      <c r="H43" s="1853"/>
      <c r="I43" s="409">
        <f>三戸郡・八戸市!U23</f>
        <v>990</v>
      </c>
      <c r="J43" s="404">
        <f>三戸郡・八戸市!V23</f>
        <v>0</v>
      </c>
      <c r="K43" s="1829" t="s">
        <v>779</v>
      </c>
      <c r="L43" s="1830"/>
      <c r="M43" s="409">
        <f>三戸郡・八戸市!Y15</f>
        <v>3100</v>
      </c>
      <c r="N43" s="404">
        <f>三戸郡・八戸市!Z15</f>
        <v>0</v>
      </c>
      <c r="O43" s="1831" t="s">
        <v>780</v>
      </c>
      <c r="P43" s="1832"/>
      <c r="Q43" s="318">
        <f>三戸郡・八戸市!Y22</f>
        <v>2200</v>
      </c>
      <c r="R43" s="410">
        <f>三戸郡・八戸市!Z22</f>
        <v>0</v>
      </c>
    </row>
    <row r="44" spans="1:18" ht="13.5" customHeight="1">
      <c r="A44" s="1680"/>
      <c r="B44" s="406"/>
      <c r="C44" s="407" t="s">
        <v>756</v>
      </c>
      <c r="D44" s="408"/>
      <c r="E44" s="716">
        <f>三戸郡・八戸市!U17</f>
        <v>3120</v>
      </c>
      <c r="F44" s="627">
        <f>三戸郡・八戸市!V17</f>
        <v>0</v>
      </c>
      <c r="G44" s="1827" t="s">
        <v>781</v>
      </c>
      <c r="H44" s="1828"/>
      <c r="I44" s="409">
        <f>三戸郡・八戸市!U24</f>
        <v>2750</v>
      </c>
      <c r="J44" s="404">
        <f>三戸郡・八戸市!V24</f>
        <v>0</v>
      </c>
      <c r="K44" s="1829" t="s">
        <v>782</v>
      </c>
      <c r="L44" s="1830"/>
      <c r="M44" s="409">
        <f>三戸郡・八戸市!Y16</f>
        <v>3300</v>
      </c>
      <c r="N44" s="404">
        <f>三戸郡・八戸市!Z16</f>
        <v>0</v>
      </c>
      <c r="O44" s="1831" t="s">
        <v>783</v>
      </c>
      <c r="P44" s="1832"/>
      <c r="Q44" s="318">
        <f>三戸郡・八戸市!Y23</f>
        <v>2850</v>
      </c>
      <c r="R44" s="410">
        <f>三戸郡・八戸市!Z23</f>
        <v>0</v>
      </c>
    </row>
    <row r="45" spans="1:18">
      <c r="A45" s="1680"/>
      <c r="B45" s="406"/>
      <c r="C45" s="407" t="s">
        <v>784</v>
      </c>
      <c r="D45" s="408"/>
      <c r="E45" s="716">
        <f>三戸郡・八戸市!U18</f>
        <v>1780</v>
      </c>
      <c r="F45" s="627">
        <f>三戸郡・八戸市!V18</f>
        <v>0</v>
      </c>
      <c r="G45" s="1827" t="s">
        <v>785</v>
      </c>
      <c r="H45" s="1828"/>
      <c r="I45" s="409">
        <f>三戸郡・八戸市!U25</f>
        <v>2100</v>
      </c>
      <c r="J45" s="404">
        <f>三戸郡・八戸市!V25</f>
        <v>0</v>
      </c>
      <c r="K45" s="1829" t="s">
        <v>786</v>
      </c>
      <c r="L45" s="1830"/>
      <c r="M45" s="409">
        <f>三戸郡・八戸市!Y17</f>
        <v>2020</v>
      </c>
      <c r="N45" s="404">
        <f>三戸郡・八戸市!Z17</f>
        <v>0</v>
      </c>
      <c r="O45" s="1831" t="s">
        <v>787</v>
      </c>
      <c r="P45" s="1832"/>
      <c r="Q45" s="318">
        <f>三戸郡・八戸市!Y24</f>
        <v>3750</v>
      </c>
      <c r="R45" s="410">
        <f>三戸郡・八戸市!Z24</f>
        <v>0</v>
      </c>
    </row>
    <row r="46" spans="1:18">
      <c r="A46" s="1680"/>
      <c r="B46" s="376"/>
      <c r="C46" s="407" t="s">
        <v>788</v>
      </c>
      <c r="D46" s="408"/>
      <c r="E46" s="716">
        <f>三戸郡・八戸市!U19</f>
        <v>2650</v>
      </c>
      <c r="F46" s="627">
        <f>三戸郡・八戸市!V19</f>
        <v>0</v>
      </c>
      <c r="G46" s="1827" t="s">
        <v>789</v>
      </c>
      <c r="H46" s="1828"/>
      <c r="I46" s="409">
        <f>三戸郡・八戸市!U26</f>
        <v>1380</v>
      </c>
      <c r="J46" s="404">
        <f>三戸郡・八戸市!V26</f>
        <v>0</v>
      </c>
      <c r="K46" s="1829" t="s">
        <v>790</v>
      </c>
      <c r="L46" s="1830"/>
      <c r="M46" s="409">
        <f>三戸郡・八戸市!Y18</f>
        <v>1710</v>
      </c>
      <c r="N46" s="404">
        <f>三戸郡・八戸市!Z18</f>
        <v>0</v>
      </c>
      <c r="O46" s="1831" t="s">
        <v>791</v>
      </c>
      <c r="P46" s="1832"/>
      <c r="Q46" s="318">
        <f>三戸郡・八戸市!Y25</f>
        <v>190</v>
      </c>
      <c r="R46" s="410">
        <f>三戸郡・八戸市!Z25</f>
        <v>0</v>
      </c>
    </row>
    <row r="47" spans="1:18">
      <c r="A47" s="1680"/>
      <c r="B47" s="347"/>
      <c r="C47" s="407" t="s">
        <v>792</v>
      </c>
      <c r="D47" s="411"/>
      <c r="E47" s="716">
        <f>三戸郡・八戸市!U20</f>
        <v>2400</v>
      </c>
      <c r="F47" s="627">
        <f>三戸郡・八戸市!V20</f>
        <v>0</v>
      </c>
      <c r="G47" s="1827" t="s">
        <v>793</v>
      </c>
      <c r="H47" s="1828"/>
      <c r="I47" s="409">
        <f>三戸郡・八戸市!U27</f>
        <v>2100</v>
      </c>
      <c r="J47" s="404">
        <f>三戸郡・八戸市!V27</f>
        <v>0</v>
      </c>
      <c r="K47" s="1829" t="s">
        <v>757</v>
      </c>
      <c r="L47" s="1830"/>
      <c r="M47" s="409">
        <f>三戸郡・八戸市!Y19</f>
        <v>5850</v>
      </c>
      <c r="N47" s="404">
        <f>三戸郡・八戸市!Z19</f>
        <v>0</v>
      </c>
      <c r="O47" s="1831" t="s">
        <v>970</v>
      </c>
      <c r="P47" s="1832"/>
      <c r="Q47" s="318">
        <f>三戸郡・八戸市!Y26</f>
        <v>3050</v>
      </c>
      <c r="R47" s="410">
        <f>三戸郡・八戸市!Z26</f>
        <v>0</v>
      </c>
    </row>
    <row r="48" spans="1:18">
      <c r="A48" s="1680"/>
      <c r="B48" s="347"/>
      <c r="C48" s="412"/>
      <c r="D48" s="413"/>
      <c r="E48" s="727"/>
      <c r="F48" s="529"/>
      <c r="G48" s="414"/>
      <c r="H48" s="415"/>
      <c r="I48" s="416"/>
      <c r="J48" s="417"/>
      <c r="K48" s="418"/>
      <c r="L48" s="419"/>
      <c r="M48" s="420"/>
      <c r="N48" s="421"/>
      <c r="O48" s="422" t="s">
        <v>794</v>
      </c>
      <c r="P48" s="423" t="s">
        <v>533</v>
      </c>
      <c r="Q48" s="424">
        <f>E41</f>
        <v>65020</v>
      </c>
      <c r="R48" s="236">
        <f>F41</f>
        <v>0</v>
      </c>
    </row>
    <row r="49" spans="1:18">
      <c r="A49" s="1681"/>
      <c r="B49" s="425"/>
      <c r="C49" s="380"/>
      <c r="D49" s="426"/>
      <c r="E49" s="728"/>
      <c r="F49" s="518"/>
      <c r="G49" s="354"/>
      <c r="H49" s="427"/>
      <c r="I49" s="428"/>
      <c r="J49" s="429"/>
      <c r="K49" s="430"/>
      <c r="L49" s="431"/>
      <c r="M49" s="432"/>
      <c r="N49" s="355"/>
      <c r="O49" s="433"/>
      <c r="P49" s="434"/>
      <c r="Q49" s="435"/>
      <c r="R49" s="357"/>
    </row>
    <row r="50" spans="1:18">
      <c r="A50" s="1679" t="s">
        <v>795</v>
      </c>
      <c r="B50" s="329"/>
      <c r="C50" s="330"/>
      <c r="D50" s="330"/>
      <c r="E50" s="1833" t="s">
        <v>483</v>
      </c>
      <c r="F50" s="1834"/>
      <c r="G50" s="1785" t="s">
        <v>528</v>
      </c>
      <c r="H50" s="1786"/>
      <c r="I50" s="1835" t="s">
        <v>527</v>
      </c>
      <c r="J50" s="1836"/>
      <c r="K50" s="1785" t="s">
        <v>31</v>
      </c>
      <c r="L50" s="1786"/>
      <c r="M50" s="1785"/>
      <c r="N50" s="1786"/>
      <c r="O50" s="1839"/>
      <c r="P50" s="1840"/>
      <c r="Q50" s="1837" t="s">
        <v>754</v>
      </c>
      <c r="R50" s="1838"/>
    </row>
    <row r="51" spans="1:18">
      <c r="A51" s="1680"/>
      <c r="B51" s="347" t="s">
        <v>796</v>
      </c>
      <c r="C51" s="436" t="s">
        <v>797</v>
      </c>
      <c r="D51" s="335" t="s">
        <v>824</v>
      </c>
      <c r="E51" s="727">
        <f>三戸郡・八戸市!E5</f>
        <v>1250</v>
      </c>
      <c r="F51" s="864">
        <f>三戸郡・八戸市!F5</f>
        <v>0</v>
      </c>
      <c r="G51" s="342"/>
      <c r="H51" s="343"/>
      <c r="I51" s="344"/>
      <c r="J51" s="343"/>
      <c r="K51" s="342">
        <f>三戸郡・八戸市!I5</f>
        <v>350</v>
      </c>
      <c r="L51" s="909">
        <f>三戸郡・八戸市!J5</f>
        <v>0</v>
      </c>
      <c r="M51" s="437"/>
      <c r="N51" s="438"/>
      <c r="O51" s="439"/>
      <c r="P51" s="440"/>
      <c r="Q51" s="316">
        <f t="shared" ref="Q51:R54" si="4">SUM(E51,K51)</f>
        <v>1600</v>
      </c>
      <c r="R51" s="441">
        <f t="shared" si="4"/>
        <v>0</v>
      </c>
    </row>
    <row r="52" spans="1:18">
      <c r="A52" s="1680"/>
      <c r="B52" s="347" t="s">
        <v>798</v>
      </c>
      <c r="C52" s="436" t="s">
        <v>799</v>
      </c>
      <c r="D52" s="335" t="s">
        <v>824</v>
      </c>
      <c r="E52" s="727">
        <f>三戸郡・八戸市!E6</f>
        <v>500</v>
      </c>
      <c r="F52" s="460">
        <f>三戸郡・八戸市!F6</f>
        <v>0</v>
      </c>
      <c r="G52" s="342"/>
      <c r="H52" s="343"/>
      <c r="I52" s="344"/>
      <c r="J52" s="343"/>
      <c r="K52" s="342">
        <f>三戸郡・八戸市!I6</f>
        <v>40</v>
      </c>
      <c r="L52" s="909">
        <f>三戸郡・八戸市!J6</f>
        <v>0</v>
      </c>
      <c r="M52" s="437"/>
      <c r="N52" s="442"/>
      <c r="O52" s="437"/>
      <c r="P52" s="440"/>
      <c r="Q52" s="320">
        <f t="shared" si="4"/>
        <v>540</v>
      </c>
      <c r="R52" s="443">
        <f t="shared" si="4"/>
        <v>0</v>
      </c>
    </row>
    <row r="53" spans="1:18">
      <c r="A53" s="1680"/>
      <c r="B53" s="406" t="s">
        <v>800</v>
      </c>
      <c r="C53" s="444" t="s">
        <v>801</v>
      </c>
      <c r="D53" s="335" t="s">
        <v>824</v>
      </c>
      <c r="E53" s="727">
        <f>三戸郡・八戸市!E7</f>
        <v>350</v>
      </c>
      <c r="F53" s="460">
        <f>三戸郡・八戸市!F7</f>
        <v>0</v>
      </c>
      <c r="G53" s="342"/>
      <c r="H53" s="343"/>
      <c r="I53" s="344"/>
      <c r="J53" s="343"/>
      <c r="K53" s="342">
        <f>三戸郡・八戸市!I7</f>
        <v>150</v>
      </c>
      <c r="L53" s="909">
        <f>三戸郡・八戸市!J7</f>
        <v>0</v>
      </c>
      <c r="M53" s="437"/>
      <c r="N53" s="442"/>
      <c r="O53" s="437"/>
      <c r="P53" s="440"/>
      <c r="Q53" s="320">
        <f t="shared" si="4"/>
        <v>500</v>
      </c>
      <c r="R53" s="443">
        <f t="shared" si="4"/>
        <v>0</v>
      </c>
    </row>
    <row r="54" spans="1:18">
      <c r="A54" s="1680"/>
      <c r="B54" s="445" t="s">
        <v>802</v>
      </c>
      <c r="C54" s="444" t="s">
        <v>803</v>
      </c>
      <c r="D54" s="335" t="s">
        <v>824</v>
      </c>
      <c r="E54" s="728">
        <f>三戸郡・八戸市!E9</f>
        <v>1500</v>
      </c>
      <c r="F54" s="460">
        <f>三戸郡・八戸市!F9</f>
        <v>0</v>
      </c>
      <c r="G54" s="342"/>
      <c r="H54" s="343"/>
      <c r="I54" s="344"/>
      <c r="J54" s="343"/>
      <c r="K54" s="342">
        <f>三戸郡・八戸市!I9</f>
        <v>220</v>
      </c>
      <c r="L54" s="909">
        <f>三戸郡・八戸市!J9</f>
        <v>0</v>
      </c>
      <c r="M54" s="437"/>
      <c r="N54" s="442"/>
      <c r="O54" s="437"/>
      <c r="P54" s="440"/>
      <c r="Q54" s="320">
        <f t="shared" si="4"/>
        <v>1720</v>
      </c>
      <c r="R54" s="443">
        <f t="shared" si="4"/>
        <v>0</v>
      </c>
    </row>
    <row r="55" spans="1:18">
      <c r="A55" s="1680"/>
      <c r="B55" s="347" t="s">
        <v>834</v>
      </c>
      <c r="C55" s="444" t="s">
        <v>804</v>
      </c>
      <c r="D55" s="335" t="s">
        <v>824</v>
      </c>
      <c r="E55" s="728">
        <f>三戸郡・八戸市!E12</f>
        <v>70</v>
      </c>
      <c r="F55" s="460">
        <f>三戸郡・八戸市!F12</f>
        <v>0</v>
      </c>
      <c r="G55" s="342"/>
      <c r="H55" s="211">
        <f>三戸郡・八戸市!V12</f>
        <v>0</v>
      </c>
      <c r="I55" s="745"/>
      <c r="J55" s="211">
        <f>三戸郡・八戸市!R12</f>
        <v>0</v>
      </c>
      <c r="K55" s="342">
        <f>三戸郡・八戸市!I12</f>
        <v>80</v>
      </c>
      <c r="L55" s="909">
        <f>三戸郡・八戸市!J12</f>
        <v>0</v>
      </c>
      <c r="M55" s="437"/>
      <c r="N55" s="442"/>
      <c r="O55" s="437"/>
      <c r="P55" s="440"/>
      <c r="Q55" s="446">
        <f>SUM(E55,K55)</f>
        <v>150</v>
      </c>
      <c r="R55" s="443">
        <f>SUM(F55,L55)</f>
        <v>0</v>
      </c>
    </row>
    <row r="56" spans="1:18">
      <c r="A56" s="1680"/>
      <c r="B56" s="447" t="s">
        <v>805</v>
      </c>
      <c r="C56" s="364" t="s">
        <v>533</v>
      </c>
      <c r="D56" s="448"/>
      <c r="E56" s="728">
        <f>SUM(E51:E55)</f>
        <v>3670</v>
      </c>
      <c r="F56" s="366">
        <f>SUM(F51:F55)</f>
        <v>0</v>
      </c>
      <c r="G56" s="342">
        <f>G55</f>
        <v>0</v>
      </c>
      <c r="H56" s="235">
        <f>H55</f>
        <v>0</v>
      </c>
      <c r="I56" s="745">
        <f>SUM(I55)</f>
        <v>0</v>
      </c>
      <c r="J56" s="366">
        <f>SUM(J55)</f>
        <v>0</v>
      </c>
      <c r="K56" s="420">
        <f>SUM(K51:K55)</f>
        <v>840</v>
      </c>
      <c r="L56" s="753">
        <f>SUM(L51:L55)</f>
        <v>0</v>
      </c>
      <c r="M56" s="437"/>
      <c r="N56" s="442"/>
      <c r="O56" s="437"/>
      <c r="P56" s="442"/>
      <c r="Q56" s="320">
        <f>SUM(Q51:Q55)</f>
        <v>4510</v>
      </c>
      <c r="R56" s="236">
        <f>SUM(R51:R55)</f>
        <v>0</v>
      </c>
    </row>
    <row r="57" spans="1:18">
      <c r="A57" s="1680"/>
      <c r="B57" s="347"/>
      <c r="C57" s="282"/>
      <c r="D57" s="448"/>
      <c r="E57" s="728"/>
      <c r="F57" s="458"/>
      <c r="G57" s="342"/>
      <c r="H57" s="343"/>
      <c r="I57" s="344"/>
      <c r="J57" s="343"/>
      <c r="K57" s="342"/>
      <c r="L57" s="343"/>
      <c r="M57" s="437"/>
      <c r="N57" s="442"/>
      <c r="O57" s="437"/>
      <c r="P57" s="442"/>
      <c r="Q57" s="320"/>
      <c r="R57" s="449"/>
    </row>
    <row r="58" spans="1:18">
      <c r="A58" s="1680"/>
      <c r="B58" s="287" t="s">
        <v>806</v>
      </c>
      <c r="C58" s="282" t="s">
        <v>807</v>
      </c>
      <c r="D58" s="448"/>
      <c r="E58" s="718"/>
      <c r="F58" s="862"/>
      <c r="G58" s="342"/>
      <c r="H58" s="343"/>
      <c r="I58" s="342">
        <f>三戸郡・八戸市!Q5</f>
        <v>200</v>
      </c>
      <c r="J58" s="211">
        <f>三戸郡・八戸市!R5</f>
        <v>0</v>
      </c>
      <c r="K58" s="342"/>
      <c r="L58" s="343"/>
      <c r="M58" s="437"/>
      <c r="N58" s="451"/>
      <c r="O58" s="437"/>
      <c r="P58" s="451"/>
      <c r="Q58" s="320">
        <f>SUM(E58,G58,I58,K58,M58,O58)</f>
        <v>200</v>
      </c>
      <c r="R58" s="443">
        <f>J58</f>
        <v>0</v>
      </c>
    </row>
    <row r="59" spans="1:18">
      <c r="A59" s="1680"/>
      <c r="B59" s="452"/>
      <c r="C59" s="453"/>
      <c r="D59" s="454"/>
      <c r="E59" s="718"/>
      <c r="F59" s="862"/>
      <c r="G59" s="342"/>
      <c r="H59" s="455"/>
      <c r="I59" s="342"/>
      <c r="J59" s="343"/>
      <c r="K59" s="420"/>
      <c r="L59" s="455"/>
      <c r="M59" s="437"/>
      <c r="N59" s="451"/>
      <c r="O59" s="456"/>
      <c r="P59" s="451"/>
      <c r="Q59" s="320"/>
      <c r="R59" s="449"/>
    </row>
    <row r="60" spans="1:18">
      <c r="A60" s="1680"/>
      <c r="B60" s="452"/>
      <c r="C60" s="288" t="s">
        <v>528</v>
      </c>
      <c r="D60" s="454"/>
      <c r="E60" s="718"/>
      <c r="F60" s="862"/>
      <c r="G60" s="342"/>
      <c r="H60" s="455"/>
      <c r="I60" s="342"/>
      <c r="J60" s="343"/>
      <c r="K60" s="420"/>
      <c r="L60" s="455"/>
      <c r="M60" s="437"/>
      <c r="N60" s="451"/>
      <c r="O60" s="456"/>
      <c r="P60" s="451"/>
      <c r="Q60" s="320"/>
      <c r="R60" s="449"/>
    </row>
    <row r="61" spans="1:18">
      <c r="A61" s="1680"/>
      <c r="B61" s="252" t="s">
        <v>809</v>
      </c>
      <c r="C61" s="459" t="s">
        <v>810</v>
      </c>
      <c r="D61" s="457" t="s">
        <v>808</v>
      </c>
      <c r="E61" s="718"/>
      <c r="F61" s="862"/>
      <c r="G61" s="342">
        <f>三戸郡・八戸市!U7</f>
        <v>2730</v>
      </c>
      <c r="H61" s="460">
        <f>三戸郡・八戸市!V7</f>
        <v>0</v>
      </c>
      <c r="I61" s="420">
        <f>三戸郡・八戸市!Q7</f>
        <v>30</v>
      </c>
      <c r="J61" s="211">
        <f>三戸郡・八戸市!R7</f>
        <v>0</v>
      </c>
      <c r="K61" s="342"/>
      <c r="L61" s="343"/>
      <c r="M61" s="437"/>
      <c r="N61" s="451"/>
      <c r="O61" s="437"/>
      <c r="P61" s="451"/>
      <c r="Q61" s="320">
        <f>SUM(G61,I61)</f>
        <v>2760</v>
      </c>
      <c r="R61" s="443">
        <f>SUM(H61,J61)</f>
        <v>0</v>
      </c>
    </row>
    <row r="62" spans="1:18">
      <c r="A62" s="1680"/>
      <c r="B62" s="461" t="s">
        <v>811</v>
      </c>
      <c r="C62" s="282" t="s">
        <v>812</v>
      </c>
      <c r="D62" s="462"/>
      <c r="E62" s="716"/>
      <c r="F62" s="863"/>
      <c r="G62" s="229">
        <f>三戸郡・八戸市!U10</f>
        <v>760</v>
      </c>
      <c r="H62" s="460">
        <f>三戸郡・八戸市!V10</f>
        <v>0</v>
      </c>
      <c r="I62" s="230"/>
      <c r="J62" s="233"/>
      <c r="K62" s="231"/>
      <c r="L62" s="233"/>
      <c r="M62" s="446"/>
      <c r="N62" s="464"/>
      <c r="O62" s="465"/>
      <c r="P62" s="466"/>
      <c r="Q62" s="320">
        <f>G62</f>
        <v>760</v>
      </c>
      <c r="R62" s="443">
        <f>H62</f>
        <v>0</v>
      </c>
    </row>
    <row r="63" spans="1:18">
      <c r="A63" s="1680"/>
      <c r="B63" s="467" t="s">
        <v>813</v>
      </c>
      <c r="C63" s="468" t="s">
        <v>814</v>
      </c>
      <c r="D63" s="469"/>
      <c r="E63" s="718"/>
      <c r="F63" s="862"/>
      <c r="G63" s="229">
        <f>三戸郡・八戸市!U5</f>
        <v>1680</v>
      </c>
      <c r="H63" s="460">
        <f>三戸郡・八戸市!V5</f>
        <v>0</v>
      </c>
      <c r="I63" s="230"/>
      <c r="J63" s="233"/>
      <c r="K63" s="231"/>
      <c r="L63" s="233"/>
      <c r="M63" s="446"/>
      <c r="N63" s="451"/>
      <c r="O63" s="465"/>
      <c r="P63" s="466"/>
      <c r="Q63" s="320">
        <f>G63</f>
        <v>1680</v>
      </c>
      <c r="R63" s="443">
        <f>H63</f>
        <v>0</v>
      </c>
    </row>
    <row r="64" spans="1:18">
      <c r="A64" s="1680"/>
      <c r="B64" s="406" t="s">
        <v>815</v>
      </c>
      <c r="C64" s="468" t="s">
        <v>816</v>
      </c>
      <c r="D64" s="457"/>
      <c r="E64" s="719"/>
      <c r="F64" s="458"/>
      <c r="G64" s="342">
        <f>三戸郡・八戸市!U6</f>
        <v>1020</v>
      </c>
      <c r="H64" s="460">
        <f>三戸郡・八戸市!V6</f>
        <v>0</v>
      </c>
      <c r="I64" s="420">
        <f>三戸郡・八戸市!Q6</f>
        <v>50</v>
      </c>
      <c r="J64" s="211">
        <f>三戸郡・八戸市!R6</f>
        <v>0</v>
      </c>
      <c r="K64" s="342"/>
      <c r="L64" s="343"/>
      <c r="M64" s="437"/>
      <c r="N64" s="451"/>
      <c r="O64" s="437"/>
      <c r="P64" s="451"/>
      <c r="Q64" s="320">
        <f>SUM(G64,I64)</f>
        <v>1070</v>
      </c>
      <c r="R64" s="443">
        <f>SUM(H64,J64)</f>
        <v>0</v>
      </c>
    </row>
    <row r="65" spans="1:18">
      <c r="A65" s="1680"/>
      <c r="B65" s="470" t="s">
        <v>920</v>
      </c>
      <c r="C65" s="471" t="s">
        <v>533</v>
      </c>
      <c r="D65" s="472"/>
      <c r="E65" s="718"/>
      <c r="F65" s="458"/>
      <c r="G65" s="474">
        <f>SUM(G61:G64)</f>
        <v>6190</v>
      </c>
      <c r="H65" s="366">
        <f>SUM(H61:H64)</f>
        <v>0</v>
      </c>
      <c r="I65" s="432">
        <f>SUM(I61:I61,I64)</f>
        <v>80</v>
      </c>
      <c r="J65" s="366">
        <f>SUM(J61:J61,J64)</f>
        <v>0</v>
      </c>
      <c r="K65" s="432"/>
      <c r="L65" s="352"/>
      <c r="M65" s="475"/>
      <c r="N65" s="476"/>
      <c r="O65" s="477"/>
      <c r="P65" s="476"/>
      <c r="Q65" s="320">
        <f>SUM(Q61:Q64)</f>
        <v>6270</v>
      </c>
      <c r="R65" s="236">
        <f>SUM(R61:R64)</f>
        <v>0</v>
      </c>
    </row>
    <row r="66" spans="1:18">
      <c r="A66" s="1681"/>
      <c r="B66" s="467"/>
      <c r="C66" s="478"/>
      <c r="D66" s="479"/>
      <c r="E66" s="718"/>
      <c r="F66" s="865"/>
      <c r="G66" s="262"/>
      <c r="H66" s="480"/>
      <c r="I66" s="481"/>
      <c r="J66" s="480"/>
      <c r="K66" s="482"/>
      <c r="L66" s="480"/>
      <c r="M66" s="483"/>
      <c r="N66" s="484"/>
      <c r="O66" s="485"/>
      <c r="P66" s="486"/>
      <c r="Q66" s="487"/>
      <c r="R66" s="488"/>
    </row>
    <row r="67" spans="1:18" s="48" customFormat="1" ht="13.5" customHeight="1">
      <c r="A67" s="1636" t="s">
        <v>538</v>
      </c>
      <c r="B67" s="1637"/>
      <c r="C67" s="1642"/>
      <c r="D67" s="1642"/>
      <c r="E67" s="1642"/>
      <c r="F67" s="1642"/>
      <c r="G67" s="1642"/>
      <c r="H67" s="1642"/>
      <c r="I67" s="1642"/>
      <c r="J67" s="1642"/>
      <c r="K67" s="1642"/>
      <c r="L67" s="1642"/>
      <c r="M67" s="1642"/>
      <c r="N67" s="1642"/>
      <c r="O67" s="1642"/>
      <c r="P67" s="1642"/>
      <c r="Q67" s="1642"/>
      <c r="R67" s="1643"/>
    </row>
    <row r="68" spans="1:18" s="48" customFormat="1" ht="13.5" customHeight="1">
      <c r="A68" s="698"/>
      <c r="B68" s="1638" t="s">
        <v>969</v>
      </c>
      <c r="C68" s="1638"/>
      <c r="D68" s="1638"/>
      <c r="E68" s="1638"/>
      <c r="F68" s="1638"/>
      <c r="G68" s="1638"/>
      <c r="H68" s="1638"/>
      <c r="I68" s="1638"/>
      <c r="J68" s="1638"/>
      <c r="K68" s="1638"/>
      <c r="L68" s="1638"/>
      <c r="M68" s="1638"/>
      <c r="N68" s="1638"/>
      <c r="O68" s="1638"/>
      <c r="P68" s="1638"/>
      <c r="Q68" s="1638"/>
      <c r="R68" s="1639"/>
    </row>
    <row r="69" spans="1:18" s="48" customFormat="1" ht="13.5" customHeight="1">
      <c r="A69" s="699"/>
      <c r="B69" s="1638"/>
      <c r="C69" s="1638"/>
      <c r="D69" s="1638"/>
      <c r="E69" s="1638"/>
      <c r="F69" s="1638"/>
      <c r="G69" s="1638"/>
      <c r="H69" s="1638"/>
      <c r="I69" s="1638"/>
      <c r="J69" s="1638"/>
      <c r="K69" s="1638"/>
      <c r="L69" s="1638"/>
      <c r="M69" s="1638"/>
      <c r="N69" s="1638"/>
      <c r="O69" s="1638"/>
      <c r="P69" s="1638"/>
      <c r="Q69" s="1638"/>
      <c r="R69" s="1639"/>
    </row>
    <row r="70" spans="1:18" s="48" customFormat="1" ht="13.5" customHeight="1" thickBot="1">
      <c r="A70" s="700"/>
      <c r="B70" s="1640"/>
      <c r="C70" s="1640"/>
      <c r="D70" s="1640"/>
      <c r="E70" s="1640"/>
      <c r="F70" s="1640"/>
      <c r="G70" s="1640"/>
      <c r="H70" s="1640"/>
      <c r="I70" s="1640"/>
      <c r="J70" s="1640"/>
      <c r="K70" s="1640"/>
      <c r="L70" s="1640"/>
      <c r="M70" s="1640"/>
      <c r="N70" s="1640"/>
      <c r="O70" s="1640"/>
      <c r="P70" s="1640"/>
      <c r="Q70" s="1640"/>
      <c r="R70" s="1641"/>
    </row>
    <row r="71" spans="1:18" s="48" customFormat="1" ht="13.5" customHeight="1">
      <c r="A71" s="326" t="s">
        <v>539</v>
      </c>
      <c r="B71" s="327" t="s">
        <v>933</v>
      </c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1629">
        <f>青森市!A1</f>
        <v>45748</v>
      </c>
      <c r="R71" s="1629"/>
    </row>
    <row r="72" spans="1:18" s="48" customFormat="1" ht="13.5" customHeight="1">
      <c r="A72" s="326"/>
      <c r="B72" s="327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07"/>
      <c r="R72" s="307"/>
    </row>
    <row r="73" spans="1:18" s="48" customFormat="1" ht="13.5" customHeight="1">
      <c r="A73" s="808"/>
      <c r="B73" s="662"/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</row>
    <row r="74" spans="1:18" s="48" customFormat="1" ht="12">
      <c r="A74" s="307"/>
      <c r="B74" s="307"/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</row>
    <row r="75" spans="1:18" s="48" customFormat="1" ht="12">
      <c r="A75" s="307"/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</row>
    <row r="76" spans="1:18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18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</row>
    <row r="79" spans="1:18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2:18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</row>
    <row r="82" spans="2:18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</row>
  </sheetData>
  <mergeCells count="86">
    <mergeCell ref="O13:P13"/>
    <mergeCell ref="Q13:R13"/>
    <mergeCell ref="A15:A49"/>
    <mergeCell ref="G40:H40"/>
    <mergeCell ref="K40:L40"/>
    <mergeCell ref="O40:P40"/>
    <mergeCell ref="C41:D41"/>
    <mergeCell ref="G41:H41"/>
    <mergeCell ref="C16:D16"/>
    <mergeCell ref="C21:D21"/>
    <mergeCell ref="C17:D17"/>
    <mergeCell ref="C22:D22"/>
    <mergeCell ref="A12:D12"/>
    <mergeCell ref="G1:O2"/>
    <mergeCell ref="J5:N6"/>
    <mergeCell ref="B6:F6"/>
    <mergeCell ref="C7:D7"/>
    <mergeCell ref="J7:K7"/>
    <mergeCell ref="M7:N7"/>
    <mergeCell ref="M4:N4"/>
    <mergeCell ref="O4:R6"/>
    <mergeCell ref="P2:R2"/>
    <mergeCell ref="Q3:R3"/>
    <mergeCell ref="G4:H7"/>
    <mergeCell ref="O3:P3"/>
    <mergeCell ref="M3:N3"/>
    <mergeCell ref="O8:R10"/>
    <mergeCell ref="G9:H12"/>
    <mergeCell ref="J10:N11"/>
    <mergeCell ref="O11:P11"/>
    <mergeCell ref="Q11:R11"/>
    <mergeCell ref="O12:P12"/>
    <mergeCell ref="J12:K12"/>
    <mergeCell ref="M12:N12"/>
    <mergeCell ref="Q12:R12"/>
    <mergeCell ref="A3:A6"/>
    <mergeCell ref="B3:F5"/>
    <mergeCell ref="E13:F13"/>
    <mergeCell ref="G13:H13"/>
    <mergeCell ref="I13:J13"/>
    <mergeCell ref="J3:L4"/>
    <mergeCell ref="A8:D10"/>
    <mergeCell ref="E8:F9"/>
    <mergeCell ref="J8:N9"/>
    <mergeCell ref="E12:F12"/>
    <mergeCell ref="K13:L13"/>
    <mergeCell ref="M13:N13"/>
    <mergeCell ref="O41:P41"/>
    <mergeCell ref="O42:P42"/>
    <mergeCell ref="O46:P46"/>
    <mergeCell ref="G43:H43"/>
    <mergeCell ref="K43:L43"/>
    <mergeCell ref="O43:P43"/>
    <mergeCell ref="G44:H44"/>
    <mergeCell ref="G45:H45"/>
    <mergeCell ref="K45:L45"/>
    <mergeCell ref="O45:P45"/>
    <mergeCell ref="O44:P44"/>
    <mergeCell ref="G46:H46"/>
    <mergeCell ref="K46:L46"/>
    <mergeCell ref="C18:D18"/>
    <mergeCell ref="K44:L44"/>
    <mergeCell ref="G42:H42"/>
    <mergeCell ref="K42:L42"/>
    <mergeCell ref="C24:D24"/>
    <mergeCell ref="C25:D25"/>
    <mergeCell ref="C19:D19"/>
    <mergeCell ref="C28:D28"/>
    <mergeCell ref="G33:H33"/>
    <mergeCell ref="C37:D37"/>
    <mergeCell ref="K41:L41"/>
    <mergeCell ref="Q71:R71"/>
    <mergeCell ref="G47:H47"/>
    <mergeCell ref="K47:L47"/>
    <mergeCell ref="O47:P47"/>
    <mergeCell ref="E50:F50"/>
    <mergeCell ref="C67:R67"/>
    <mergeCell ref="G50:H50"/>
    <mergeCell ref="I50:J50"/>
    <mergeCell ref="K50:L50"/>
    <mergeCell ref="M50:N50"/>
    <mergeCell ref="Q50:R50"/>
    <mergeCell ref="B68:R70"/>
    <mergeCell ref="O50:P50"/>
    <mergeCell ref="A67:B67"/>
    <mergeCell ref="A50:A66"/>
  </mergeCells>
  <phoneticPr fontId="2"/>
  <conditionalFormatting sqref="A8:D10">
    <cfRule type="cellIs" dxfId="42" priority="76" operator="equal">
      <formula>0</formula>
    </cfRule>
  </conditionalFormatting>
  <conditionalFormatting sqref="C7:D7">
    <cfRule type="cellIs" dxfId="41" priority="75" operator="equal">
      <formula>0</formula>
    </cfRule>
  </conditionalFormatting>
  <conditionalFormatting sqref="F15:F31">
    <cfRule type="expression" dxfId="40" priority="1" stopIfTrue="1">
      <formula>E15&lt;F15</formula>
    </cfRule>
  </conditionalFormatting>
  <conditionalFormatting sqref="F31">
    <cfRule type="cellIs" dxfId="39" priority="37" stopIfTrue="1" operator="between">
      <formula>0</formula>
      <formula>0</formula>
    </cfRule>
  </conditionalFormatting>
  <conditionalFormatting sqref="F32">
    <cfRule type="expression" dxfId="38" priority="74">
      <formula>E32&lt;F32</formula>
    </cfRule>
  </conditionalFormatting>
  <conditionalFormatting sqref="F41">
    <cfRule type="cellIs" dxfId="37" priority="29" stopIfTrue="1" operator="between">
      <formula>0</formula>
      <formula>0</formula>
    </cfRule>
  </conditionalFormatting>
  <conditionalFormatting sqref="F41:F47 F51:F56">
    <cfRule type="expression" dxfId="36" priority="22" stopIfTrue="1">
      <formula>E41&lt;F41</formula>
    </cfRule>
  </conditionalFormatting>
  <conditionalFormatting sqref="F56">
    <cfRule type="cellIs" dxfId="35" priority="41" stopIfTrue="1" operator="between">
      <formula>0</formula>
      <formula>0</formula>
    </cfRule>
  </conditionalFormatting>
  <conditionalFormatting sqref="H3 J3 I4 O4:R6 J5 I6 M7 J7:J8 E8 H8 O8:R10 G9 I9 J10 I11 A12:E12 J12 M12">
    <cfRule type="cellIs" dxfId="34" priority="44" operator="equal">
      <formula>0</formula>
    </cfRule>
  </conditionalFormatting>
  <conditionalFormatting sqref="H29:H31 H34:H37 J61 H61:H65 R61:R65">
    <cfRule type="expression" dxfId="33" priority="21" stopIfTrue="1">
      <formula>G29&lt;H29</formula>
    </cfRule>
  </conditionalFormatting>
  <conditionalFormatting sqref="H31">
    <cfRule type="cellIs" dxfId="32" priority="35" stopIfTrue="1" operator="between">
      <formula>0</formula>
      <formula>0</formula>
    </cfRule>
  </conditionalFormatting>
  <conditionalFormatting sqref="H37">
    <cfRule type="cellIs" dxfId="31" priority="34" stopIfTrue="1" operator="between">
      <formula>0</formula>
      <formula>0</formula>
    </cfRule>
  </conditionalFormatting>
  <conditionalFormatting sqref="H56">
    <cfRule type="cellIs" dxfId="30" priority="40" stopIfTrue="1" operator="between">
      <formula>0</formula>
      <formula>0</formula>
    </cfRule>
  </conditionalFormatting>
  <conditionalFormatting sqref="H65">
    <cfRule type="cellIs" dxfId="29" priority="38" stopIfTrue="1" operator="between">
      <formula>0</formula>
      <formula>0</formula>
    </cfRule>
  </conditionalFormatting>
  <conditionalFormatting sqref="J16:J19">
    <cfRule type="expression" dxfId="28" priority="15" stopIfTrue="1">
      <formula>I16&lt;J16</formula>
    </cfRule>
  </conditionalFormatting>
  <conditionalFormatting sqref="J21:J28">
    <cfRule type="expression" dxfId="27" priority="10" stopIfTrue="1">
      <formula>I21&lt;J21</formula>
    </cfRule>
  </conditionalFormatting>
  <conditionalFormatting sqref="J31 L31 N31 P31 R31">
    <cfRule type="cellIs" dxfId="26" priority="6" stopIfTrue="1" operator="between">
      <formula>0</formula>
      <formula>0</formula>
    </cfRule>
  </conditionalFormatting>
  <conditionalFormatting sqref="J31 L31 N31 P31">
    <cfRule type="expression" dxfId="25" priority="5" stopIfTrue="1">
      <formula>I31&lt;J31</formula>
    </cfRule>
  </conditionalFormatting>
  <conditionalFormatting sqref="J41:J47 J58 J64:J65">
    <cfRule type="expression" dxfId="24" priority="20" stopIfTrue="1">
      <formula>I41&lt;J41</formula>
    </cfRule>
  </conditionalFormatting>
  <conditionalFormatting sqref="J56">
    <cfRule type="cellIs" dxfId="23" priority="23" stopIfTrue="1" operator="between">
      <formula>0</formula>
      <formula>0</formula>
    </cfRule>
  </conditionalFormatting>
  <conditionalFormatting sqref="J65">
    <cfRule type="cellIs" dxfId="22" priority="39" stopIfTrue="1" operator="between">
      <formula>0</formula>
      <formula>0</formula>
    </cfRule>
  </conditionalFormatting>
  <conditionalFormatting sqref="L16:L19">
    <cfRule type="expression" dxfId="21" priority="14" stopIfTrue="1">
      <formula>K16&lt;L16</formula>
    </cfRule>
  </conditionalFormatting>
  <conditionalFormatting sqref="L21:L28">
    <cfRule type="expression" dxfId="20" priority="9" stopIfTrue="1">
      <formula>K21&lt;L21</formula>
    </cfRule>
  </conditionalFormatting>
  <conditionalFormatting sqref="L51:L56">
    <cfRule type="expression" dxfId="19" priority="59">
      <formula>K51&lt;L51</formula>
    </cfRule>
  </conditionalFormatting>
  <conditionalFormatting sqref="L56 R57 R59:R60">
    <cfRule type="cellIs" dxfId="18" priority="45" operator="equal">
      <formula>0</formula>
    </cfRule>
  </conditionalFormatting>
  <conditionalFormatting sqref="N16:N19">
    <cfRule type="expression" dxfId="17" priority="13" stopIfTrue="1">
      <formula>M16&lt;N16</formula>
    </cfRule>
  </conditionalFormatting>
  <conditionalFormatting sqref="N21:N28">
    <cfRule type="expression" dxfId="16" priority="8" stopIfTrue="1">
      <formula>M21&lt;N21</formula>
    </cfRule>
  </conditionalFormatting>
  <conditionalFormatting sqref="N41:N47">
    <cfRule type="expression" dxfId="15" priority="18" stopIfTrue="1">
      <formula>M41&lt;N41</formula>
    </cfRule>
  </conditionalFormatting>
  <conditionalFormatting sqref="R15:R31">
    <cfRule type="expression" dxfId="14" priority="2" stopIfTrue="1">
      <formula>Q15&lt;R15</formula>
    </cfRule>
  </conditionalFormatting>
  <conditionalFormatting sqref="R17:R19 R22:R23 R25:R28">
    <cfRule type="cellIs" dxfId="13" priority="4" stopIfTrue="1" operator="between">
      <formula>0</formula>
      <formula>0</formula>
    </cfRule>
  </conditionalFormatting>
  <conditionalFormatting sqref="R32:R33 R38">
    <cfRule type="cellIs" dxfId="12" priority="46" operator="equal">
      <formula>0</formula>
    </cfRule>
    <cfRule type="expression" dxfId="11" priority="53">
      <formula>Q32&lt;R32</formula>
    </cfRule>
  </conditionalFormatting>
  <conditionalFormatting sqref="R34:R37 R41:R46 R48 R51:R56 R58">
    <cfRule type="expression" dxfId="10" priority="17" stopIfTrue="1">
      <formula>Q34&lt;R34</formula>
    </cfRule>
  </conditionalFormatting>
  <conditionalFormatting sqref="R37">
    <cfRule type="cellIs" dxfId="9" priority="26" stopIfTrue="1" operator="between">
      <formula>0</formula>
      <formula>0</formula>
    </cfRule>
  </conditionalFormatting>
  <conditionalFormatting sqref="R48">
    <cfRule type="cellIs" dxfId="8" priority="28" stopIfTrue="1" operator="between">
      <formula>0</formula>
      <formula>0</formula>
    </cfRule>
  </conditionalFormatting>
  <conditionalFormatting sqref="R56">
    <cfRule type="cellIs" dxfId="7" priority="25" stopIfTrue="1" operator="between">
      <formula>0</formula>
      <formula>0</formula>
    </cfRule>
  </conditionalFormatting>
  <conditionalFormatting sqref="R57 R59:R60 R66">
    <cfRule type="expression" dxfId="6" priority="52">
      <formula>Q57&lt;R57</formula>
    </cfRule>
  </conditionalFormatting>
  <conditionalFormatting sqref="R65">
    <cfRule type="cellIs" dxfId="5" priority="24" stopIfTrue="1" operator="between">
      <formula>0</formula>
      <formula>0</formula>
    </cfRule>
  </conditionalFormatting>
  <dataValidations count="3">
    <dataValidation imeMode="halfAlpha" allowBlank="1" showInputMessage="1" showErrorMessage="1" sqref="I41:J48 M41:N49 Q41:R49 E41:F49" xr:uid="{53E8D462-AB43-45EC-BC4D-DEF14961EDD8}"/>
    <dataValidation imeMode="halfAlpha" operator="greaterThanOrEqual" allowBlank="1" showInputMessage="1" showErrorMessage="1" error="数値以外入力不可！" sqref="G34:H38 I33:R38 E33:F38 E15:R32 E51:R66" xr:uid="{48A563C0-1BED-4DFD-A946-D7CE52122198}"/>
    <dataValidation imeMode="on" allowBlank="1" showInputMessage="1" showErrorMessage="1" sqref="O11 Q11 E8 O8:R10 I4 I6 J5 J12 O4:R6 G9 J3 M7 I9 J10 A12:E12 I11 H3 H8 J7:J8 M12 B3:F5" xr:uid="{2B079ECA-F3CD-499B-9D87-1BE303D5A1E4}"/>
  </dataValidations>
  <pageMargins left="0.7" right="0.7" top="0.75" bottom="0.75" header="0.3" footer="0.3"/>
  <pageSetup paperSize="9" scale="81" orientation="portrait" r:id="rId1"/>
  <ignoredErrors>
    <ignoredError sqref="O48 B29:B30 B33:B37 B41 B58 B61:B64 B51:B56" numberStoredAsText="1"/>
    <ignoredError sqref="I56 O4" unlockedFormula="1"/>
    <ignoredError sqref="Q64:R64 G31 Q25:R2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0B98-BE3C-4764-90DF-6E43BBA952A2}">
  <sheetPr>
    <tabColor indexed="45"/>
    <pageSetUpPr fitToPage="1"/>
  </sheetPr>
  <dimension ref="A1:CY32"/>
  <sheetViews>
    <sheetView showGridLines="0" showZeros="0" view="pageBreakPreview" zoomScaleNormal="100" zoomScaleSheetLayoutView="100" workbookViewId="0">
      <selection activeCell="W16" sqref="W16"/>
    </sheetView>
  </sheetViews>
  <sheetFormatPr defaultRowHeight="13.5"/>
  <cols>
    <col min="1" max="1" width="6.5" style="34" customWidth="1"/>
    <col min="2" max="2" width="12.375" style="34" customWidth="1"/>
    <col min="3" max="4" width="7.125" style="34" customWidth="1"/>
    <col min="5" max="6" width="7.5" style="34" customWidth="1"/>
    <col min="7" max="7" width="4.625" style="34" customWidth="1"/>
    <col min="8" max="8" width="12.625" style="34" customWidth="1"/>
    <col min="9" max="10" width="7.5" style="34" customWidth="1"/>
    <col min="11" max="11" width="10" style="34" customWidth="1"/>
    <col min="12" max="12" width="5.375" style="34" customWidth="1"/>
    <col min="13" max="13" width="6.375" style="34" customWidth="1"/>
    <col min="14" max="19" width="7.25" style="34" customWidth="1"/>
    <col min="20" max="20" width="0.75" style="39" customWidth="1"/>
    <col min="21" max="16384" width="9" style="39"/>
  </cols>
  <sheetData>
    <row r="1" spans="1:103" ht="18" customHeight="1">
      <c r="A1" s="1952" t="s">
        <v>364</v>
      </c>
      <c r="B1" s="1952"/>
      <c r="C1" s="1952"/>
      <c r="D1" s="1952"/>
      <c r="E1" s="1952"/>
      <c r="F1" s="1952"/>
      <c r="G1" s="1952"/>
      <c r="H1" s="1952"/>
      <c r="I1" s="1952"/>
      <c r="J1" s="1952"/>
      <c r="K1" s="1952"/>
      <c r="L1" s="1952"/>
      <c r="M1" s="1952"/>
      <c r="N1" s="1952"/>
      <c r="O1" s="1952"/>
      <c r="P1" s="1952"/>
      <c r="Q1" s="1952"/>
      <c r="R1" s="1952"/>
      <c r="S1" s="1952"/>
    </row>
    <row r="2" spans="1:103" s="2" customFormat="1" ht="15" customHeight="1">
      <c r="A2" s="1953" t="str">
        <f>表紙!G24</f>
        <v>2025年  4月改定</v>
      </c>
      <c r="B2" s="687" t="s">
        <v>365</v>
      </c>
      <c r="C2" s="688"/>
      <c r="D2" s="688"/>
      <c r="E2" s="689"/>
      <c r="F2" s="687" t="s">
        <v>366</v>
      </c>
      <c r="G2" s="688"/>
      <c r="H2" s="688"/>
      <c r="I2" s="687" t="s">
        <v>367</v>
      </c>
      <c r="J2" s="688"/>
      <c r="K2" s="688"/>
      <c r="L2" s="687" t="s">
        <v>368</v>
      </c>
      <c r="M2" s="688"/>
      <c r="N2" s="690" t="s">
        <v>369</v>
      </c>
      <c r="O2" s="688"/>
      <c r="P2" s="688"/>
      <c r="Q2" s="687" t="s">
        <v>50</v>
      </c>
      <c r="R2" s="688"/>
      <c r="S2" s="691"/>
    </row>
    <row r="3" spans="1:103" s="34" customFormat="1" ht="18" customHeight="1">
      <c r="A3" s="1953"/>
      <c r="B3" s="1954">
        <f>青森市!C2</f>
        <v>0</v>
      </c>
      <c r="C3" s="1955"/>
      <c r="D3" s="1955"/>
      <c r="E3" s="1956"/>
      <c r="F3" s="1959">
        <f>青森市!I2</f>
        <v>0</v>
      </c>
      <c r="G3" s="1960"/>
      <c r="H3" s="1961"/>
      <c r="I3" s="1965" t="s">
        <v>119</v>
      </c>
      <c r="J3" s="1966"/>
      <c r="K3" s="1967"/>
      <c r="L3" s="1971">
        <f>青森市!P2</f>
        <v>0</v>
      </c>
      <c r="M3" s="1972"/>
      <c r="N3" s="1975">
        <f>K29</f>
        <v>0</v>
      </c>
      <c r="O3" s="1955"/>
      <c r="P3" s="1956"/>
      <c r="Q3" s="1977">
        <f>青森市!V2</f>
        <v>0</v>
      </c>
      <c r="R3" s="1978"/>
      <c r="S3" s="1979"/>
      <c r="T3" s="40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</row>
    <row r="4" spans="1:103" s="34" customFormat="1" ht="18" customHeight="1">
      <c r="A4" s="8" t="s">
        <v>370</v>
      </c>
      <c r="B4" s="1954"/>
      <c r="C4" s="1957"/>
      <c r="D4" s="1957"/>
      <c r="E4" s="1958"/>
      <c r="F4" s="1962"/>
      <c r="G4" s="1963"/>
      <c r="H4" s="1964"/>
      <c r="I4" s="1968"/>
      <c r="J4" s="1969"/>
      <c r="K4" s="1970"/>
      <c r="L4" s="1973"/>
      <c r="M4" s="1974"/>
      <c r="N4" s="1976"/>
      <c r="O4" s="1957"/>
      <c r="P4" s="1958"/>
      <c r="Q4" s="1980"/>
      <c r="R4" s="1981"/>
      <c r="S4" s="1982"/>
      <c r="T4" s="40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</row>
    <row r="5" spans="1:103" s="9" customFormat="1" ht="15" customHeight="1">
      <c r="A5" s="1983" t="s">
        <v>371</v>
      </c>
      <c r="B5" s="1984"/>
      <c r="C5" s="1985" t="s">
        <v>372</v>
      </c>
      <c r="D5" s="1985"/>
      <c r="E5" s="1986" t="s">
        <v>53</v>
      </c>
      <c r="F5" s="1987"/>
      <c r="G5" s="1983" t="s">
        <v>371</v>
      </c>
      <c r="H5" s="1984"/>
      <c r="I5" s="1985" t="s">
        <v>372</v>
      </c>
      <c r="J5" s="1985"/>
      <c r="K5" s="1985" t="s">
        <v>53</v>
      </c>
      <c r="L5" s="1988"/>
      <c r="M5" s="1983" t="s">
        <v>43</v>
      </c>
      <c r="N5" s="1984"/>
      <c r="O5" s="1984"/>
      <c r="P5" s="1984"/>
      <c r="Q5" s="1984"/>
      <c r="R5" s="1984"/>
      <c r="S5" s="1989"/>
    </row>
    <row r="6" spans="1:103" ht="19.5" customHeight="1">
      <c r="A6" s="1864" t="s">
        <v>373</v>
      </c>
      <c r="B6" s="1865"/>
      <c r="C6" s="1939">
        <f>'東津軽郡・むつ市・下北郡・弘前市（中津軽郡）'!Y24</f>
        <v>24570</v>
      </c>
      <c r="D6" s="1940"/>
      <c r="E6" s="1872">
        <f>SUM(E8:F27)</f>
        <v>0</v>
      </c>
      <c r="F6" s="1941"/>
      <c r="G6" s="1901" t="s">
        <v>19</v>
      </c>
      <c r="H6" s="41" t="s">
        <v>88</v>
      </c>
      <c r="I6" s="1887">
        <f>青森市!Y23</f>
        <v>1360</v>
      </c>
      <c r="J6" s="1888"/>
      <c r="K6" s="1889">
        <f>青森市!Z23</f>
        <v>0</v>
      </c>
      <c r="L6" s="1927"/>
      <c r="M6" s="692"/>
      <c r="N6" s="1943"/>
      <c r="O6" s="1943"/>
      <c r="P6" s="1944"/>
      <c r="Q6" s="1944"/>
      <c r="R6" s="1945"/>
      <c r="S6" s="1946"/>
    </row>
    <row r="7" spans="1:103" ht="19.5" customHeight="1" thickBot="1">
      <c r="A7" s="1947" t="s">
        <v>374</v>
      </c>
      <c r="B7" s="1948"/>
      <c r="C7" s="1948"/>
      <c r="D7" s="1948"/>
      <c r="E7" s="1949"/>
      <c r="F7" s="1950"/>
      <c r="G7" s="1942"/>
      <c r="H7" s="42" t="s">
        <v>89</v>
      </c>
      <c r="I7" s="1881">
        <v>140</v>
      </c>
      <c r="J7" s="1882"/>
      <c r="K7" s="1876"/>
      <c r="L7" s="1951"/>
      <c r="M7" s="693"/>
      <c r="N7" s="1912"/>
      <c r="O7" s="1912"/>
      <c r="P7" s="1913"/>
      <c r="Q7" s="1913"/>
      <c r="R7" s="1924"/>
      <c r="S7" s="1915"/>
    </row>
    <row r="8" spans="1:103" ht="19.5" customHeight="1">
      <c r="A8" s="121"/>
      <c r="B8" s="122" t="s">
        <v>30</v>
      </c>
      <c r="C8" s="1929">
        <v>3300</v>
      </c>
      <c r="D8" s="1930"/>
      <c r="E8" s="1931"/>
      <c r="F8" s="1932"/>
      <c r="G8" s="1933" t="s">
        <v>212</v>
      </c>
      <c r="H8" s="1934"/>
      <c r="I8" s="1935">
        <f>黒石市・南津軽郡・五所川原市!Z5</f>
        <v>1750</v>
      </c>
      <c r="J8" s="1936"/>
      <c r="K8" s="1937">
        <f>黒石市・南津軽郡・五所川原市!AA5</f>
        <v>0</v>
      </c>
      <c r="L8" s="1938"/>
      <c r="M8" s="693"/>
      <c r="N8" s="1912"/>
      <c r="O8" s="1912"/>
      <c r="P8" s="1913"/>
      <c r="Q8" s="1913"/>
      <c r="R8" s="1924"/>
      <c r="S8" s="1928"/>
    </row>
    <row r="9" spans="1:103" ht="19.5" customHeight="1">
      <c r="A9" s="123"/>
      <c r="B9" s="124" t="s">
        <v>5</v>
      </c>
      <c r="C9" s="1891">
        <v>5020</v>
      </c>
      <c r="D9" s="1892"/>
      <c r="E9" s="1893"/>
      <c r="F9" s="1894"/>
      <c r="G9" s="1901" t="s">
        <v>192</v>
      </c>
      <c r="H9" s="41" t="s">
        <v>92</v>
      </c>
      <c r="I9" s="1887">
        <f>黒石市・南津軽郡・五所川原市!Z8</f>
        <v>410</v>
      </c>
      <c r="J9" s="1888"/>
      <c r="K9" s="1906">
        <f>黒石市・南津軽郡・五所川原市!AA8</f>
        <v>0</v>
      </c>
      <c r="L9" s="1907"/>
      <c r="M9" s="694"/>
      <c r="N9" s="1912"/>
      <c r="O9" s="1912"/>
      <c r="P9" s="1913"/>
      <c r="Q9" s="1913"/>
      <c r="R9" s="1924"/>
      <c r="S9" s="1915"/>
    </row>
    <row r="10" spans="1:103" ht="19.5" customHeight="1">
      <c r="A10" s="123"/>
      <c r="B10" s="124" t="s">
        <v>6</v>
      </c>
      <c r="C10" s="1891">
        <v>1710</v>
      </c>
      <c r="D10" s="1892"/>
      <c r="E10" s="1893"/>
      <c r="F10" s="1894"/>
      <c r="G10" s="1902"/>
      <c r="H10" s="43" t="s">
        <v>340</v>
      </c>
      <c r="I10" s="1895">
        <f>黒石市・南津軽郡・五所川原市!Z9</f>
        <v>880</v>
      </c>
      <c r="J10" s="1896"/>
      <c r="K10" s="1897">
        <f>黒石市・南津軽郡・五所川原市!AA9</f>
        <v>0</v>
      </c>
      <c r="L10" s="1898"/>
      <c r="M10" s="694"/>
      <c r="N10" s="1912"/>
      <c r="O10" s="1912"/>
      <c r="P10" s="1913"/>
      <c r="Q10" s="1913"/>
      <c r="R10" s="1924"/>
      <c r="S10" s="1915"/>
    </row>
    <row r="11" spans="1:103" ht="19.5" customHeight="1">
      <c r="A11" s="123"/>
      <c r="B11" s="124" t="s">
        <v>7</v>
      </c>
      <c r="C11" s="1891">
        <v>1220</v>
      </c>
      <c r="D11" s="1892"/>
      <c r="E11" s="1893"/>
      <c r="F11" s="1894"/>
      <c r="G11" s="1903"/>
      <c r="H11" s="44" t="s">
        <v>94</v>
      </c>
      <c r="I11" s="1925">
        <f>黒石市・南津軽郡・五所川原市!Z10</f>
        <v>230</v>
      </c>
      <c r="J11" s="1926"/>
      <c r="K11" s="1876">
        <f>黒石市・南津軽郡・五所川原市!AA10</f>
        <v>0</v>
      </c>
      <c r="L11" s="1877"/>
      <c r="M11" s="694"/>
      <c r="N11" s="1912"/>
      <c r="O11" s="1912"/>
      <c r="P11" s="1913"/>
      <c r="Q11" s="1913"/>
      <c r="R11" s="1924"/>
      <c r="S11" s="1915"/>
    </row>
    <row r="12" spans="1:103" ht="19.5" customHeight="1">
      <c r="A12" s="123"/>
      <c r="B12" s="124" t="s">
        <v>8</v>
      </c>
      <c r="C12" s="1891">
        <v>2400</v>
      </c>
      <c r="D12" s="1892"/>
      <c r="E12" s="1893"/>
      <c r="F12" s="1894"/>
      <c r="G12" s="1921" t="s">
        <v>49</v>
      </c>
      <c r="H12" s="41" t="s">
        <v>91</v>
      </c>
      <c r="I12" s="1887">
        <f>黒石市・南津軽郡・五所川原市!Z12</f>
        <v>960</v>
      </c>
      <c r="J12" s="1888"/>
      <c r="K12" s="1889">
        <f>黒石市・南津軽郡・五所川原市!AA12</f>
        <v>0</v>
      </c>
      <c r="L12" s="1927"/>
      <c r="M12" s="694"/>
      <c r="N12" s="919"/>
      <c r="O12" s="919"/>
      <c r="P12" s="920"/>
      <c r="Q12" s="920"/>
      <c r="R12" s="922"/>
      <c r="S12" s="921"/>
    </row>
    <row r="13" spans="1:103" ht="19.5" customHeight="1">
      <c r="A13" s="123"/>
      <c r="B13" s="124" t="s">
        <v>9</v>
      </c>
      <c r="C13" s="1891">
        <v>2080</v>
      </c>
      <c r="D13" s="1892"/>
      <c r="E13" s="1893"/>
      <c r="F13" s="1894"/>
      <c r="G13" s="1922"/>
      <c r="H13" s="43" t="s">
        <v>1005</v>
      </c>
      <c r="I13" s="1895">
        <f>黒石市・南津軽郡・五所川原市!Z14</f>
        <v>780</v>
      </c>
      <c r="J13" s="1896"/>
      <c r="K13" s="1906">
        <f>黒石市・南津軽郡・五所川原市!AA14</f>
        <v>0</v>
      </c>
      <c r="L13" s="1907"/>
      <c r="M13" s="694"/>
      <c r="N13" s="1912"/>
      <c r="O13" s="1912"/>
      <c r="P13" s="1916"/>
      <c r="Q13" s="1916"/>
      <c r="R13" s="1874"/>
      <c r="S13" s="1875"/>
    </row>
    <row r="14" spans="1:103" ht="19.5" customHeight="1">
      <c r="A14" s="123"/>
      <c r="B14" s="124" t="s">
        <v>10</v>
      </c>
      <c r="C14" s="1891">
        <v>750</v>
      </c>
      <c r="D14" s="1892"/>
      <c r="E14" s="1893"/>
      <c r="F14" s="1894"/>
      <c r="G14" s="1922"/>
      <c r="H14" s="43" t="s">
        <v>1004</v>
      </c>
      <c r="I14" s="1895">
        <v>180</v>
      </c>
      <c r="J14" s="1896"/>
      <c r="K14" s="1897"/>
      <c r="L14" s="1898"/>
      <c r="M14" s="696"/>
      <c r="N14" s="1912"/>
      <c r="O14" s="1912"/>
      <c r="P14" s="1913"/>
      <c r="Q14" s="1913"/>
      <c r="R14" s="1924"/>
      <c r="S14" s="1915"/>
    </row>
    <row r="15" spans="1:103" ht="19.5" customHeight="1">
      <c r="A15" s="123"/>
      <c r="B15" s="124" t="s">
        <v>11</v>
      </c>
      <c r="C15" s="1891">
        <v>780</v>
      </c>
      <c r="D15" s="1892"/>
      <c r="E15" s="1893"/>
      <c r="F15" s="1894"/>
      <c r="G15" s="1923"/>
      <c r="H15" s="44" t="s">
        <v>90</v>
      </c>
      <c r="I15" s="1881">
        <f>黒石市・南津軽郡・五所川原市!Z15</f>
        <v>270</v>
      </c>
      <c r="J15" s="1882"/>
      <c r="K15" s="1876">
        <f>黒石市・南津軽郡・五所川原市!AA15</f>
        <v>0</v>
      </c>
      <c r="L15" s="1877"/>
      <c r="M15" s="696"/>
      <c r="N15" s="1912"/>
      <c r="O15" s="1912"/>
      <c r="P15" s="1916"/>
      <c r="Q15" s="1916"/>
      <c r="R15" s="1874"/>
      <c r="S15" s="1875"/>
    </row>
    <row r="16" spans="1:103" ht="19.5" customHeight="1">
      <c r="A16" s="123"/>
      <c r="B16" s="124" t="s">
        <v>12</v>
      </c>
      <c r="C16" s="1891">
        <v>1700</v>
      </c>
      <c r="D16" s="1892"/>
      <c r="E16" s="1893"/>
      <c r="F16" s="1894"/>
      <c r="G16" s="1885" t="s">
        <v>18</v>
      </c>
      <c r="H16" s="41" t="s">
        <v>33</v>
      </c>
      <c r="I16" s="1887">
        <f>黒石市・南津軽郡・五所川原市!Z17</f>
        <v>1140</v>
      </c>
      <c r="J16" s="1888"/>
      <c r="K16" s="1906">
        <f>黒石市・南津軽郡・五所川原市!AA17</f>
        <v>0</v>
      </c>
      <c r="L16" s="1907"/>
      <c r="M16" s="696"/>
      <c r="N16" s="1912"/>
      <c r="O16" s="1912"/>
      <c r="P16" s="1913"/>
      <c r="Q16" s="1913"/>
      <c r="R16" s="1914"/>
      <c r="S16" s="1915"/>
    </row>
    <row r="17" spans="1:19" ht="19.5" customHeight="1">
      <c r="A17" s="123"/>
      <c r="B17" s="124" t="s">
        <v>13</v>
      </c>
      <c r="C17" s="1891">
        <v>950</v>
      </c>
      <c r="D17" s="1892"/>
      <c r="E17" s="1893"/>
      <c r="F17" s="1894"/>
      <c r="G17" s="1911"/>
      <c r="H17" s="43" t="s">
        <v>34</v>
      </c>
      <c r="I17" s="1895">
        <f>黒石市・南津軽郡・五所川原市!Z18</f>
        <v>140</v>
      </c>
      <c r="J17" s="1896"/>
      <c r="K17" s="1897">
        <f>黒石市・南津軽郡・五所川原市!AA18</f>
        <v>0</v>
      </c>
      <c r="L17" s="1898"/>
      <c r="M17" s="696"/>
      <c r="N17" s="1912"/>
      <c r="O17" s="1912"/>
      <c r="P17" s="1916"/>
      <c r="Q17" s="1916"/>
      <c r="R17" s="1874"/>
      <c r="S17" s="1875"/>
    </row>
    <row r="18" spans="1:19" ht="19.5" customHeight="1">
      <c r="A18" s="123"/>
      <c r="B18" s="124" t="s">
        <v>913</v>
      </c>
      <c r="C18" s="1891">
        <v>200</v>
      </c>
      <c r="D18" s="1892"/>
      <c r="E18" s="1893"/>
      <c r="F18" s="1894"/>
      <c r="G18" s="1886"/>
      <c r="H18" s="44" t="s">
        <v>35</v>
      </c>
      <c r="I18" s="1881">
        <f>黒石市・南津軽郡・五所川原市!Z19</f>
        <v>20</v>
      </c>
      <c r="J18" s="1882"/>
      <c r="K18" s="1876">
        <f>黒石市・南津軽郡・五所川原市!AA19</f>
        <v>0</v>
      </c>
      <c r="L18" s="1877"/>
      <c r="M18" s="694"/>
      <c r="N18" s="1874"/>
      <c r="O18" s="1874"/>
      <c r="P18" s="1917"/>
      <c r="Q18" s="1918"/>
      <c r="R18" s="1919"/>
      <c r="S18" s="1920"/>
    </row>
    <row r="19" spans="1:19" ht="19.5" customHeight="1">
      <c r="A19" s="123"/>
      <c r="B19" s="124" t="s">
        <v>914</v>
      </c>
      <c r="C19" s="1891">
        <v>240</v>
      </c>
      <c r="D19" s="1892"/>
      <c r="E19" s="1893"/>
      <c r="F19" s="1894"/>
      <c r="G19" s="1901" t="s">
        <v>36</v>
      </c>
      <c r="H19" s="41" t="s">
        <v>139</v>
      </c>
      <c r="I19" s="1887">
        <v>540</v>
      </c>
      <c r="J19" s="1888"/>
      <c r="K19" s="1906"/>
      <c r="L19" s="1907"/>
      <c r="M19" s="696"/>
      <c r="N19" s="1874"/>
      <c r="O19" s="1874"/>
      <c r="P19" s="1874"/>
      <c r="Q19" s="1874"/>
      <c r="R19" s="1874"/>
      <c r="S19" s="1875"/>
    </row>
    <row r="20" spans="1:19" ht="19.5" customHeight="1">
      <c r="A20" s="123"/>
      <c r="B20" s="124" t="s">
        <v>14</v>
      </c>
      <c r="C20" s="1891">
        <v>260</v>
      </c>
      <c r="D20" s="1892"/>
      <c r="E20" s="1893"/>
      <c r="F20" s="1894"/>
      <c r="G20" s="1902"/>
      <c r="H20" s="43" t="s">
        <v>37</v>
      </c>
      <c r="I20" s="1895">
        <v>200</v>
      </c>
      <c r="J20" s="1896"/>
      <c r="K20" s="1897"/>
      <c r="L20" s="1898"/>
      <c r="M20" s="696"/>
      <c r="N20" s="1874"/>
      <c r="O20" s="1874"/>
      <c r="P20" s="1874"/>
      <c r="Q20" s="1874"/>
      <c r="R20" s="1874"/>
      <c r="S20" s="1875"/>
    </row>
    <row r="21" spans="1:19" ht="19.5" customHeight="1">
      <c r="A21" s="123"/>
      <c r="B21" s="124" t="s">
        <v>15</v>
      </c>
      <c r="C21" s="1891">
        <v>420</v>
      </c>
      <c r="D21" s="1892"/>
      <c r="E21" s="1893"/>
      <c r="F21" s="1894"/>
      <c r="G21" s="1903"/>
      <c r="H21" s="44" t="s">
        <v>140</v>
      </c>
      <c r="I21" s="1881">
        <f>北津軽郡・つがる市・西津軽郡!Y9</f>
        <v>30</v>
      </c>
      <c r="J21" s="1882"/>
      <c r="K21" s="1876">
        <f>北津軽郡・つがる市・西津軽郡!Z9</f>
        <v>0</v>
      </c>
      <c r="L21" s="1877"/>
      <c r="M21" s="696"/>
      <c r="N21" s="1910"/>
      <c r="O21" s="1910"/>
      <c r="P21" s="1910"/>
      <c r="Q21" s="1910"/>
      <c r="R21" s="1908"/>
      <c r="S21" s="1909"/>
    </row>
    <row r="22" spans="1:19" ht="19.5" customHeight="1">
      <c r="A22" s="123"/>
      <c r="B22" s="124" t="s">
        <v>16</v>
      </c>
      <c r="C22" s="1891">
        <v>830</v>
      </c>
      <c r="D22" s="1892"/>
      <c r="E22" s="1893"/>
      <c r="F22" s="1894"/>
      <c r="G22" s="1901" t="s">
        <v>20</v>
      </c>
      <c r="H22" s="41" t="s">
        <v>141</v>
      </c>
      <c r="I22" s="1887">
        <f>北津軽郡・つがる市・西津軽郡!Y12</f>
        <v>120</v>
      </c>
      <c r="J22" s="1888"/>
      <c r="K22" s="1906">
        <f>北津軽郡・つがる市・西津軽郡!Z12</f>
        <v>0</v>
      </c>
      <c r="L22" s="1907"/>
      <c r="M22" s="696"/>
      <c r="N22" s="1874"/>
      <c r="O22" s="1874"/>
      <c r="P22" s="1874"/>
      <c r="Q22" s="1874"/>
      <c r="R22" s="1874"/>
      <c r="S22" s="1875"/>
    </row>
    <row r="23" spans="1:19" ht="19.5" customHeight="1">
      <c r="A23" s="123"/>
      <c r="B23" s="124" t="s">
        <v>17</v>
      </c>
      <c r="C23" s="1891">
        <v>470</v>
      </c>
      <c r="D23" s="1892"/>
      <c r="E23" s="1893"/>
      <c r="F23" s="1894"/>
      <c r="G23" s="1902"/>
      <c r="H23" s="43" t="s">
        <v>142</v>
      </c>
      <c r="I23" s="1895">
        <f>北津軽郡・つがる市・西津軽郡!Y13</f>
        <v>50</v>
      </c>
      <c r="J23" s="1896"/>
      <c r="K23" s="1897">
        <f>北津軽郡・つがる市・西津軽郡!Z13</f>
        <v>0</v>
      </c>
      <c r="L23" s="1898"/>
      <c r="M23" s="696"/>
      <c r="N23" s="1899"/>
      <c r="O23" s="1899"/>
      <c r="P23" s="1900"/>
      <c r="Q23" s="1900"/>
      <c r="R23" s="1874"/>
      <c r="S23" s="1875"/>
    </row>
    <row r="24" spans="1:19" ht="19.5" customHeight="1">
      <c r="A24" s="123"/>
      <c r="B24" s="124" t="s">
        <v>133</v>
      </c>
      <c r="C24" s="1891">
        <v>180</v>
      </c>
      <c r="D24" s="1892"/>
      <c r="E24" s="1893"/>
      <c r="F24" s="1894"/>
      <c r="G24" s="1902"/>
      <c r="H24" s="43" t="s">
        <v>143</v>
      </c>
      <c r="I24" s="1895">
        <f>北津軽郡・つがる市・西津軽郡!Y14</f>
        <v>50</v>
      </c>
      <c r="J24" s="1896"/>
      <c r="K24" s="1897">
        <f>北津軽郡・つがる市・西津軽郡!Z14</f>
        <v>0</v>
      </c>
      <c r="L24" s="1898"/>
      <c r="M24" s="696"/>
      <c r="N24" s="1874"/>
      <c r="O24" s="1874"/>
      <c r="P24" s="1874"/>
      <c r="Q24" s="1874"/>
      <c r="R24" s="1874"/>
      <c r="S24" s="1875"/>
    </row>
    <row r="25" spans="1:19" ht="19.5" customHeight="1">
      <c r="A25" s="123"/>
      <c r="B25" s="125" t="s">
        <v>134</v>
      </c>
      <c r="C25" s="1905">
        <v>380</v>
      </c>
      <c r="D25" s="1905"/>
      <c r="E25" s="1893"/>
      <c r="F25" s="1894"/>
      <c r="G25" s="1902"/>
      <c r="H25" s="43" t="s">
        <v>144</v>
      </c>
      <c r="I25" s="1895">
        <f>北津軽郡・つがる市・西津軽郡!Y15</f>
        <v>40</v>
      </c>
      <c r="J25" s="1896"/>
      <c r="K25" s="1897">
        <f>北津軽郡・つがる市・西津軽郡!Z15</f>
        <v>0</v>
      </c>
      <c r="L25" s="1898"/>
      <c r="M25" s="696"/>
      <c r="N25" s="1899"/>
      <c r="O25" s="1899"/>
      <c r="P25" s="1900"/>
      <c r="Q25" s="1900"/>
      <c r="R25" s="1900"/>
      <c r="S25" s="1904"/>
    </row>
    <row r="26" spans="1:19" ht="19.5" customHeight="1">
      <c r="A26" s="123"/>
      <c r="B26" s="125" t="s">
        <v>614</v>
      </c>
      <c r="C26" s="1905">
        <v>1300</v>
      </c>
      <c r="D26" s="1905"/>
      <c r="E26" s="1893"/>
      <c r="F26" s="1894"/>
      <c r="G26" s="1903"/>
      <c r="H26" s="44" t="s">
        <v>145</v>
      </c>
      <c r="I26" s="1881">
        <f>北津軽郡・つがる市・西津軽郡!Y16</f>
        <v>40</v>
      </c>
      <c r="J26" s="1882"/>
      <c r="K26" s="1876">
        <f>北津軽郡・つがる市・西津軽郡!Z16</f>
        <v>0</v>
      </c>
      <c r="L26" s="1877"/>
      <c r="M26" s="696"/>
      <c r="N26" s="1874"/>
      <c r="O26" s="1874"/>
      <c r="P26" s="1874"/>
      <c r="Q26" s="1874"/>
      <c r="R26" s="1874"/>
      <c r="S26" s="1875"/>
    </row>
    <row r="27" spans="1:19" ht="19.5" customHeight="1" thickBot="1">
      <c r="A27" s="126"/>
      <c r="B27" s="127" t="s">
        <v>615</v>
      </c>
      <c r="C27" s="1878">
        <v>380</v>
      </c>
      <c r="D27" s="1878"/>
      <c r="E27" s="1879"/>
      <c r="F27" s="1880"/>
      <c r="G27" s="1885" t="s">
        <v>38</v>
      </c>
      <c r="H27" s="41" t="s">
        <v>40</v>
      </c>
      <c r="I27" s="1887">
        <f>北津軽郡・つがる市・西津軽郡!Y19</f>
        <v>130</v>
      </c>
      <c r="J27" s="1888"/>
      <c r="K27" s="1889">
        <f>北津軽郡・つがる市・西津軽郡!Z19</f>
        <v>0</v>
      </c>
      <c r="L27" s="1890"/>
      <c r="M27" s="695"/>
      <c r="N27" s="1874"/>
      <c r="O27" s="1874"/>
      <c r="P27" s="1874"/>
      <c r="Q27" s="1874"/>
      <c r="R27" s="1874"/>
      <c r="S27" s="1875"/>
    </row>
    <row r="28" spans="1:19" ht="19.5" customHeight="1">
      <c r="A28" s="1864" t="s">
        <v>28</v>
      </c>
      <c r="B28" s="1865"/>
      <c r="C28" s="1866">
        <f>'東津軽郡・むつ市・下北郡・弘前市（中津軽郡）'!Y25</f>
        <v>250</v>
      </c>
      <c r="D28" s="1866"/>
      <c r="E28" s="1867">
        <f>'東津軽郡・むつ市・下北郡・弘前市（中津軽郡）'!Z25</f>
        <v>0</v>
      </c>
      <c r="F28" s="1868"/>
      <c r="G28" s="1886"/>
      <c r="H28" s="44" t="s">
        <v>41</v>
      </c>
      <c r="I28" s="1881">
        <f>北津軽郡・つがる市・西津軽郡!Y21</f>
        <v>60</v>
      </c>
      <c r="J28" s="1882"/>
      <c r="K28" s="1883">
        <f>北津軽郡・つがる市・西津軽郡!Z21</f>
        <v>0</v>
      </c>
      <c r="L28" s="1884"/>
      <c r="M28" s="695"/>
      <c r="N28" s="1874"/>
      <c r="O28" s="1874"/>
      <c r="P28" s="1874"/>
      <c r="Q28" s="1874"/>
      <c r="R28" s="1874"/>
      <c r="S28" s="1875"/>
    </row>
    <row r="29" spans="1:19" ht="19.5" customHeight="1">
      <c r="A29" s="39"/>
      <c r="D29" s="45"/>
      <c r="G29" s="1869" t="s">
        <v>42</v>
      </c>
      <c r="H29" s="1870"/>
      <c r="I29" s="1871">
        <f>SUM(C6,C28,I6:J28)</f>
        <v>34340</v>
      </c>
      <c r="J29" s="1871"/>
      <c r="K29" s="1872">
        <f>SUM(E6,E28,K6:L28)</f>
        <v>0</v>
      </c>
      <c r="L29" s="1873"/>
      <c r="M29" s="697"/>
      <c r="N29" s="1862"/>
      <c r="O29" s="1862"/>
      <c r="P29" s="1862"/>
      <c r="Q29" s="1862"/>
      <c r="R29" s="1862"/>
      <c r="S29" s="1863"/>
    </row>
    <row r="30" spans="1:19" ht="21" customHeight="1">
      <c r="S30" s="46" t="s">
        <v>119</v>
      </c>
    </row>
    <row r="31" spans="1:19" ht="13.5" customHeight="1">
      <c r="S31" s="46" t="s">
        <v>375</v>
      </c>
    </row>
    <row r="32" spans="1:19">
      <c r="S32" s="46" t="s">
        <v>376</v>
      </c>
    </row>
  </sheetData>
  <mergeCells count="186">
    <mergeCell ref="A1:S1"/>
    <mergeCell ref="A2:A3"/>
    <mergeCell ref="B3:E4"/>
    <mergeCell ref="F3:H4"/>
    <mergeCell ref="I3:K4"/>
    <mergeCell ref="L3:M4"/>
    <mergeCell ref="N3:P4"/>
    <mergeCell ref="Q3:S4"/>
    <mergeCell ref="A5:B5"/>
    <mergeCell ref="C5:D5"/>
    <mergeCell ref="E5:F5"/>
    <mergeCell ref="G5:H5"/>
    <mergeCell ref="I5:J5"/>
    <mergeCell ref="K5:L5"/>
    <mergeCell ref="M5:S5"/>
    <mergeCell ref="A6:B6"/>
    <mergeCell ref="C6:D6"/>
    <mergeCell ref="E6:F6"/>
    <mergeCell ref="G6:G7"/>
    <mergeCell ref="I6:J6"/>
    <mergeCell ref="K6:L6"/>
    <mergeCell ref="N6:O6"/>
    <mergeCell ref="P6:Q6"/>
    <mergeCell ref="R6:S6"/>
    <mergeCell ref="A7:F7"/>
    <mergeCell ref="I7:J7"/>
    <mergeCell ref="K7:L7"/>
    <mergeCell ref="N7:O7"/>
    <mergeCell ref="P7:Q7"/>
    <mergeCell ref="R7:S7"/>
    <mergeCell ref="P10:Q10"/>
    <mergeCell ref="P8:Q8"/>
    <mergeCell ref="R8:S8"/>
    <mergeCell ref="P9:Q9"/>
    <mergeCell ref="R9:S9"/>
    <mergeCell ref="R10:S10"/>
    <mergeCell ref="C10:D10"/>
    <mergeCell ref="E10:F10"/>
    <mergeCell ref="C8:D8"/>
    <mergeCell ref="E8:F8"/>
    <mergeCell ref="G8:H8"/>
    <mergeCell ref="I8:J8"/>
    <mergeCell ref="K8:L8"/>
    <mergeCell ref="N8:O8"/>
    <mergeCell ref="C9:D9"/>
    <mergeCell ref="E9:F9"/>
    <mergeCell ref="G9:G11"/>
    <mergeCell ref="I9:J9"/>
    <mergeCell ref="K9:L9"/>
    <mergeCell ref="N9:O9"/>
    <mergeCell ref="I10:J10"/>
    <mergeCell ref="K10:L10"/>
    <mergeCell ref="N10:O10"/>
    <mergeCell ref="C11:D11"/>
    <mergeCell ref="R15:S15"/>
    <mergeCell ref="C15:D15"/>
    <mergeCell ref="E15:F15"/>
    <mergeCell ref="E12:F12"/>
    <mergeCell ref="I12:J12"/>
    <mergeCell ref="K13:L13"/>
    <mergeCell ref="E11:F11"/>
    <mergeCell ref="I11:J11"/>
    <mergeCell ref="K11:L11"/>
    <mergeCell ref="K12:L12"/>
    <mergeCell ref="C12:D12"/>
    <mergeCell ref="E14:F14"/>
    <mergeCell ref="P11:Q11"/>
    <mergeCell ref="R11:S11"/>
    <mergeCell ref="N11:O11"/>
    <mergeCell ref="R13:S13"/>
    <mergeCell ref="C13:D13"/>
    <mergeCell ref="E13:F13"/>
    <mergeCell ref="I14:J14"/>
    <mergeCell ref="K14:L14"/>
    <mergeCell ref="N14:O14"/>
    <mergeCell ref="P14:Q14"/>
    <mergeCell ref="R14:S14"/>
    <mergeCell ref="C14:D14"/>
    <mergeCell ref="N13:O13"/>
    <mergeCell ref="C18:D18"/>
    <mergeCell ref="E18:F18"/>
    <mergeCell ref="I15:J15"/>
    <mergeCell ref="K15:L15"/>
    <mergeCell ref="P13:Q13"/>
    <mergeCell ref="N15:O15"/>
    <mergeCell ref="P15:Q15"/>
    <mergeCell ref="I13:J13"/>
    <mergeCell ref="G12:G15"/>
    <mergeCell ref="C16:D16"/>
    <mergeCell ref="E16:F16"/>
    <mergeCell ref="I17:J17"/>
    <mergeCell ref="K17:L17"/>
    <mergeCell ref="N17:O17"/>
    <mergeCell ref="P17:Q17"/>
    <mergeCell ref="R17:S17"/>
    <mergeCell ref="C17:D17"/>
    <mergeCell ref="E17:F17"/>
    <mergeCell ref="K19:L19"/>
    <mergeCell ref="N19:O19"/>
    <mergeCell ref="P19:Q19"/>
    <mergeCell ref="G16:G18"/>
    <mergeCell ref="I16:J16"/>
    <mergeCell ref="K16:L16"/>
    <mergeCell ref="N16:O16"/>
    <mergeCell ref="P16:Q16"/>
    <mergeCell ref="R16:S16"/>
    <mergeCell ref="I18:J18"/>
    <mergeCell ref="K18:L18"/>
    <mergeCell ref="N18:O18"/>
    <mergeCell ref="P18:Q18"/>
    <mergeCell ref="R18:S18"/>
    <mergeCell ref="K22:L22"/>
    <mergeCell ref="N22:O22"/>
    <mergeCell ref="C23:D23"/>
    <mergeCell ref="E23:F23"/>
    <mergeCell ref="I24:J24"/>
    <mergeCell ref="K24:L24"/>
    <mergeCell ref="R19:S19"/>
    <mergeCell ref="C19:D19"/>
    <mergeCell ref="R21:S21"/>
    <mergeCell ref="C21:D21"/>
    <mergeCell ref="E21:F21"/>
    <mergeCell ref="E19:F19"/>
    <mergeCell ref="I20:J20"/>
    <mergeCell ref="K20:L20"/>
    <mergeCell ref="N20:O20"/>
    <mergeCell ref="P20:Q20"/>
    <mergeCell ref="R20:S20"/>
    <mergeCell ref="C20:D20"/>
    <mergeCell ref="E20:F20"/>
    <mergeCell ref="I21:J21"/>
    <mergeCell ref="K21:L21"/>
    <mergeCell ref="N21:Q21"/>
    <mergeCell ref="G19:G21"/>
    <mergeCell ref="I19:J19"/>
    <mergeCell ref="R22:S22"/>
    <mergeCell ref="C22:D22"/>
    <mergeCell ref="E22:F22"/>
    <mergeCell ref="I23:J23"/>
    <mergeCell ref="K23:L23"/>
    <mergeCell ref="N23:O23"/>
    <mergeCell ref="P23:Q23"/>
    <mergeCell ref="R23:S23"/>
    <mergeCell ref="G22:G26"/>
    <mergeCell ref="I22:J22"/>
    <mergeCell ref="E26:F26"/>
    <mergeCell ref="P24:Q24"/>
    <mergeCell ref="R24:S24"/>
    <mergeCell ref="C24:D24"/>
    <mergeCell ref="E24:F24"/>
    <mergeCell ref="I25:J25"/>
    <mergeCell ref="K25:L25"/>
    <mergeCell ref="N25:O25"/>
    <mergeCell ref="P25:S25"/>
    <mergeCell ref="E25:F25"/>
    <mergeCell ref="I26:J26"/>
    <mergeCell ref="N24:O24"/>
    <mergeCell ref="C25:D25"/>
    <mergeCell ref="P22:Q22"/>
    <mergeCell ref="P27:Q27"/>
    <mergeCell ref="R27:S27"/>
    <mergeCell ref="R28:S28"/>
    <mergeCell ref="K26:L26"/>
    <mergeCell ref="N26:O26"/>
    <mergeCell ref="P26:Q26"/>
    <mergeCell ref="R26:S26"/>
    <mergeCell ref="C27:D27"/>
    <mergeCell ref="E27:F27"/>
    <mergeCell ref="I28:J28"/>
    <mergeCell ref="K28:L28"/>
    <mergeCell ref="N28:O28"/>
    <mergeCell ref="P28:Q28"/>
    <mergeCell ref="G27:G28"/>
    <mergeCell ref="I27:J27"/>
    <mergeCell ref="K27:L27"/>
    <mergeCell ref="N27:O27"/>
    <mergeCell ref="C26:D26"/>
    <mergeCell ref="N29:O29"/>
    <mergeCell ref="P29:Q29"/>
    <mergeCell ref="R29:S29"/>
    <mergeCell ref="A28:B28"/>
    <mergeCell ref="C28:D28"/>
    <mergeCell ref="E28:F28"/>
    <mergeCell ref="G29:H29"/>
    <mergeCell ref="I29:J29"/>
    <mergeCell ref="K29:L29"/>
  </mergeCells>
  <phoneticPr fontId="2"/>
  <conditionalFormatting sqref="E6">
    <cfRule type="expression" dxfId="4" priority="2" stopIfTrue="1">
      <formula>C6&lt;E6</formula>
    </cfRule>
  </conditionalFormatting>
  <conditionalFormatting sqref="E8:E28">
    <cfRule type="expression" dxfId="3" priority="8" stopIfTrue="1">
      <formula>C8&lt;E8</formula>
    </cfRule>
  </conditionalFormatting>
  <conditionalFormatting sqref="K6:K12">
    <cfRule type="expression" dxfId="2" priority="26" stopIfTrue="1">
      <formula>I6&lt;K6</formula>
    </cfRule>
  </conditionalFormatting>
  <conditionalFormatting sqref="K13">
    <cfRule type="expression" dxfId="1" priority="168" stopIfTrue="1">
      <formula>I12&lt;K13</formula>
    </cfRule>
  </conditionalFormatting>
  <conditionalFormatting sqref="K14:K29">
    <cfRule type="expression" dxfId="0" priority="1" stopIfTrue="1">
      <formula>I14&lt;K14</formula>
    </cfRule>
  </conditionalFormatting>
  <printOptions horizontalCentered="1"/>
  <pageMargins left="0.31496062992125984" right="0.19685039370078741" top="0.35433070866141736" bottom="0.35433070866141736" header="0.59055118110236227" footer="0.59055118110236227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2909-341C-4894-9548-8B0477F4D160}">
  <sheetPr codeName="Sheet2">
    <pageSetUpPr fitToPage="1"/>
  </sheetPr>
  <dimension ref="A1:CI62"/>
  <sheetViews>
    <sheetView showGridLines="0" showZeros="0" zoomScaleNormal="100" workbookViewId="0">
      <selection activeCell="A3" sqref="A3"/>
    </sheetView>
  </sheetViews>
  <sheetFormatPr defaultRowHeight="18" customHeight="1"/>
  <cols>
    <col min="1" max="1" width="13.375" style="3" customWidth="1"/>
    <col min="2" max="2" width="7.625" style="3" customWidth="1"/>
    <col min="3" max="3" width="8.25" style="3" customWidth="1"/>
    <col min="4" max="4" width="7.625" style="3" customWidth="1"/>
    <col min="5" max="5" width="8.375" style="3" customWidth="1"/>
    <col min="6" max="6" width="7.625" style="3" customWidth="1"/>
    <col min="7" max="7" width="8.125" style="3" customWidth="1"/>
    <col min="8" max="9" width="7.625" style="3" customWidth="1"/>
    <col min="10" max="10" width="7.25" style="3" customWidth="1"/>
    <col min="11" max="11" width="7.875" style="3" customWidth="1"/>
    <col min="12" max="12" width="7.625" style="3" customWidth="1"/>
    <col min="13" max="13" width="7.75" style="3" customWidth="1"/>
    <col min="14" max="14" width="7.625" style="3" customWidth="1"/>
    <col min="15" max="15" width="7.375" style="3" customWidth="1"/>
    <col min="16" max="16" width="6.875" style="3" customWidth="1"/>
    <col min="17" max="17" width="6.5" style="3" customWidth="1"/>
    <col min="18" max="18" width="7.875" customWidth="1"/>
    <col min="65" max="16384" width="9" style="3"/>
  </cols>
  <sheetData>
    <row r="1" spans="1:87" ht="18" customHeight="1">
      <c r="A1" s="145">
        <f>青森市!A1</f>
        <v>45748</v>
      </c>
      <c r="B1" s="7" t="s">
        <v>95</v>
      </c>
      <c r="C1" s="1436">
        <f>青森市!D1</f>
        <v>0</v>
      </c>
      <c r="D1" s="1436"/>
      <c r="E1" s="1436"/>
      <c r="F1" s="1466" t="s">
        <v>81</v>
      </c>
      <c r="G1" s="1467"/>
      <c r="H1" s="1468"/>
      <c r="I1" s="739" t="s">
        <v>82</v>
      </c>
      <c r="J1" s="1437">
        <f>青森市!N1</f>
        <v>0</v>
      </c>
      <c r="K1" s="1438"/>
      <c r="L1" s="146" t="s">
        <v>83</v>
      </c>
      <c r="M1" s="1466" t="s">
        <v>167</v>
      </c>
      <c r="N1" s="1467"/>
      <c r="O1" s="1468"/>
      <c r="P1" s="1453" t="s">
        <v>93</v>
      </c>
      <c r="Q1" s="1454"/>
      <c r="R1" s="1455"/>
    </row>
    <row r="2" spans="1:87" s="4" customFormat="1" ht="18" customHeight="1">
      <c r="A2" s="21" t="s">
        <v>78</v>
      </c>
      <c r="B2" s="1432">
        <f>青森市!C2</f>
        <v>0</v>
      </c>
      <c r="C2" s="1433"/>
      <c r="D2" s="1433"/>
      <c r="E2" s="1433"/>
      <c r="F2" s="1469">
        <f>青森市!I2</f>
        <v>0</v>
      </c>
      <c r="G2" s="1470"/>
      <c r="H2" s="1471"/>
      <c r="I2" s="1469">
        <f>青森市!M2</f>
        <v>0</v>
      </c>
      <c r="J2" s="1470"/>
      <c r="K2" s="1471"/>
      <c r="L2" s="1461">
        <f>青森市!P2</f>
        <v>0</v>
      </c>
      <c r="M2" s="1463">
        <f>C32</f>
        <v>0</v>
      </c>
      <c r="N2" s="1433"/>
      <c r="O2" s="1464"/>
      <c r="P2" s="1457">
        <f>青森市!V2</f>
        <v>0</v>
      </c>
      <c r="Q2" s="1457"/>
      <c r="R2" s="1458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1:87" s="4" customFormat="1" ht="18" customHeight="1">
      <c r="A3" s="19" t="s">
        <v>79</v>
      </c>
      <c r="B3" s="1434"/>
      <c r="C3" s="1435"/>
      <c r="D3" s="1435"/>
      <c r="E3" s="1435"/>
      <c r="F3" s="1472"/>
      <c r="G3" s="1473"/>
      <c r="H3" s="1474"/>
      <c r="I3" s="1472"/>
      <c r="J3" s="1473"/>
      <c r="K3" s="1474"/>
      <c r="L3" s="1462"/>
      <c r="M3" s="1434"/>
      <c r="N3" s="1435"/>
      <c r="O3" s="1465"/>
      <c r="P3" s="1459"/>
      <c r="Q3" s="1459"/>
      <c r="R3" s="1460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</row>
    <row r="4" spans="1:87" s="4" customFormat="1" ht="20.100000000000001" customHeight="1">
      <c r="A4" s="147" t="s">
        <v>85</v>
      </c>
      <c r="B4" s="1439" t="s">
        <v>168</v>
      </c>
      <c r="C4" s="1440"/>
      <c r="D4" s="1452" t="s">
        <v>158</v>
      </c>
      <c r="E4" s="1440"/>
      <c r="F4" s="1442" t="s">
        <v>173</v>
      </c>
      <c r="G4" s="1442"/>
      <c r="H4" s="1441" t="s">
        <v>169</v>
      </c>
      <c r="I4" s="1456"/>
      <c r="J4" s="1441" t="s">
        <v>170</v>
      </c>
      <c r="K4" s="1442"/>
      <c r="L4" s="1439" t="s">
        <v>182</v>
      </c>
      <c r="M4" s="1456"/>
      <c r="N4" s="1452" t="s">
        <v>183</v>
      </c>
      <c r="O4" s="1452"/>
      <c r="P4" s="1441" t="s">
        <v>171</v>
      </c>
      <c r="Q4" s="1442"/>
      <c r="R4" s="1456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</row>
    <row r="5" spans="1:87" s="4" customFormat="1" ht="12" customHeight="1">
      <c r="A5" s="1443" t="s">
        <v>19</v>
      </c>
      <c r="B5" s="1445">
        <f>D5+F5+H5+J5+L5+N5+Q5+Q6+Q7</f>
        <v>84240</v>
      </c>
      <c r="C5" s="1447">
        <f>SUM(E5,G5,I5,K5,M5,O5,R5:R7)</f>
        <v>0</v>
      </c>
      <c r="D5" s="1445">
        <f>青森市!I27</f>
        <v>67810</v>
      </c>
      <c r="E5" s="1447">
        <f>青森市!J27</f>
        <v>0</v>
      </c>
      <c r="F5" s="1449">
        <f>青森市!M21</f>
        <v>4750</v>
      </c>
      <c r="G5" s="1447">
        <f>青森市!N21</f>
        <v>0</v>
      </c>
      <c r="H5" s="1445">
        <f>青森市!Q21</f>
        <v>1220</v>
      </c>
      <c r="I5" s="1447">
        <f>青森市!R21</f>
        <v>0</v>
      </c>
      <c r="J5" s="1445">
        <f>青森市!M27</f>
        <v>5050</v>
      </c>
      <c r="K5" s="1447">
        <f>青森市!N27</f>
        <v>0</v>
      </c>
      <c r="L5" s="1445">
        <f>青森市!Q27</f>
        <v>540</v>
      </c>
      <c r="M5" s="1447">
        <f>青森市!R27</f>
        <v>0</v>
      </c>
      <c r="N5" s="1445">
        <f>青森市!Y27</f>
        <v>1360</v>
      </c>
      <c r="O5" s="1475">
        <f>青森市!Z27</f>
        <v>0</v>
      </c>
      <c r="P5" s="148" t="s">
        <v>411</v>
      </c>
      <c r="Q5" s="149">
        <f>青森市!Y21</f>
        <v>840</v>
      </c>
      <c r="R5" s="150">
        <f>青森市!Z21</f>
        <v>0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</row>
    <row r="6" spans="1:87" s="4" customFormat="1" ht="12" customHeight="1">
      <c r="A6" s="1444"/>
      <c r="B6" s="1446"/>
      <c r="C6" s="1448"/>
      <c r="D6" s="1446"/>
      <c r="E6" s="1448"/>
      <c r="F6" s="1450"/>
      <c r="G6" s="1448"/>
      <c r="H6" s="1446"/>
      <c r="I6" s="1448"/>
      <c r="J6" s="1446"/>
      <c r="K6" s="1448"/>
      <c r="L6" s="1446"/>
      <c r="M6" s="1448"/>
      <c r="N6" s="1446"/>
      <c r="O6" s="1476"/>
      <c r="P6" s="154" t="s">
        <v>27</v>
      </c>
      <c r="Q6" s="155">
        <f>青森市!U23</f>
        <v>420</v>
      </c>
      <c r="R6" s="156">
        <f>青森市!V23</f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87" s="4" customFormat="1" ht="12" customHeight="1">
      <c r="A7" s="1412"/>
      <c r="B7" s="1414"/>
      <c r="C7" s="1416"/>
      <c r="D7" s="1414"/>
      <c r="E7" s="1416"/>
      <c r="F7" s="1451"/>
      <c r="G7" s="1416"/>
      <c r="H7" s="1414"/>
      <c r="I7" s="1416"/>
      <c r="J7" s="1414"/>
      <c r="K7" s="1416"/>
      <c r="L7" s="1414"/>
      <c r="M7" s="1416"/>
      <c r="N7" s="1414"/>
      <c r="O7" s="1477"/>
      <c r="P7" s="154" t="s">
        <v>138</v>
      </c>
      <c r="Q7" s="155">
        <f>青森市!U21</f>
        <v>2250</v>
      </c>
      <c r="R7" s="156">
        <f>青森市!V21</f>
        <v>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</row>
    <row r="8" spans="1:87" s="4" customFormat="1" ht="12" customHeight="1">
      <c r="A8" s="1411" t="s">
        <v>108</v>
      </c>
      <c r="B8" s="1413">
        <f>D8+F8+H8+J8+L8+Q8+Q9</f>
        <v>16410</v>
      </c>
      <c r="C8" s="1415">
        <f>E8+G8+I8+K8+M8+R9+R8</f>
        <v>0</v>
      </c>
      <c r="D8" s="1413">
        <f>'東津軽郡・むつ市・下北郡・弘前市（中津軽郡）'!E19</f>
        <v>12030</v>
      </c>
      <c r="E8" s="1415">
        <f>'東津軽郡・むつ市・下北郡・弘前市（中津軽郡）'!F19</f>
        <v>0</v>
      </c>
      <c r="F8" s="1413">
        <f>'東津軽郡・むつ市・下北郡・弘前市（中津軽郡）'!M19</f>
        <v>1100</v>
      </c>
      <c r="G8" s="1415">
        <f>'東津軽郡・むつ市・下北郡・弘前市（中津軽郡）'!N19</f>
        <v>0</v>
      </c>
      <c r="H8" s="1413">
        <f>'東津軽郡・むつ市・下北郡・弘前市（中津軽郡）'!Q19</f>
        <v>250</v>
      </c>
      <c r="I8" s="1415">
        <f>'東津軽郡・むつ市・下北郡・弘前市（中津軽郡）'!R19</f>
        <v>0</v>
      </c>
      <c r="J8" s="1413">
        <f>'東津軽郡・むつ市・下北郡・弘前市（中津軽郡）'!U19</f>
        <v>2250</v>
      </c>
      <c r="K8" s="1415">
        <f>'東津軽郡・むつ市・下北郡・弘前市（中津軽郡）'!V19</f>
        <v>0</v>
      </c>
      <c r="L8" s="1413">
        <f>'東津軽郡・むつ市・下北郡・弘前市（中津軽郡）'!Y15</f>
        <v>320</v>
      </c>
      <c r="M8" s="1415">
        <f>'東津軽郡・むつ市・下北郡・弘前市（中津軽郡）'!Z15</f>
        <v>0</v>
      </c>
      <c r="N8" s="163"/>
      <c r="O8" s="162"/>
      <c r="P8" s="877" t="s">
        <v>993</v>
      </c>
      <c r="Q8" s="876">
        <f>'東津軽郡・むつ市・下北郡・弘前市（中津軽郡）'!I19</f>
        <v>220</v>
      </c>
      <c r="R8" s="875">
        <f>'東津軽郡・むつ市・下北郡・弘前市（中津軽郡）'!J19</f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</row>
    <row r="9" spans="1:87" ht="12" customHeight="1">
      <c r="A9" s="1427"/>
      <c r="B9" s="1414"/>
      <c r="C9" s="1416"/>
      <c r="D9" s="1414"/>
      <c r="E9" s="1416"/>
      <c r="F9" s="1414"/>
      <c r="G9" s="1416"/>
      <c r="H9" s="1414"/>
      <c r="I9" s="1416"/>
      <c r="J9" s="1414"/>
      <c r="K9" s="1416"/>
      <c r="L9" s="1430"/>
      <c r="M9" s="1431"/>
      <c r="N9" s="165"/>
      <c r="O9" s="159"/>
      <c r="P9" s="873" t="s">
        <v>138</v>
      </c>
      <c r="Q9" s="872">
        <f>'東津軽郡・むつ市・下北郡・弘前市（中津軽郡）'!U15</f>
        <v>240</v>
      </c>
      <c r="R9" s="833">
        <f>'東津軽郡・むつ市・下北郡・弘前市（中津軽郡）'!V15</f>
        <v>0</v>
      </c>
    </row>
    <row r="10" spans="1:87" ht="12" customHeight="1">
      <c r="A10" s="1411" t="s">
        <v>109</v>
      </c>
      <c r="B10" s="1413">
        <f>D10+F10+H10+J10+L11+N10+Q11+Q10</f>
        <v>58100</v>
      </c>
      <c r="C10" s="1415">
        <f>E10+G10+I10+K10+M11+O10+R11+R10</f>
        <v>0</v>
      </c>
      <c r="D10" s="1413">
        <f>'東津軽郡・むつ市・下北郡・弘前市（中津軽郡）'!E36</f>
        <v>26400</v>
      </c>
      <c r="E10" s="1415">
        <f>'東津軽郡・むつ市・下北郡・弘前市（中津軽郡）'!F36</f>
        <v>0</v>
      </c>
      <c r="F10" s="1413">
        <f>'東津軽郡・むつ市・下北郡・弘前市（中津軽郡）'!M31</f>
        <v>2750</v>
      </c>
      <c r="G10" s="1415">
        <f>'東津軽郡・むつ市・下北郡・弘前市（中津軽郡）'!N31</f>
        <v>0</v>
      </c>
      <c r="H10" s="1413">
        <f>'東津軽郡・むつ市・下北郡・弘前市（中津軽郡）'!Q31</f>
        <v>590</v>
      </c>
      <c r="I10" s="1415">
        <f>'東津軽郡・むつ市・下北郡・弘前市（中津軽郡）'!R31</f>
        <v>0</v>
      </c>
      <c r="J10" s="1413">
        <f>'東津軽郡・むつ市・下北郡・弘前市（中津軽郡）'!U36</f>
        <v>2400</v>
      </c>
      <c r="K10" s="1415">
        <f>'東津軽郡・むつ市・下北郡・弘前市（中津軽郡）'!V36</f>
        <v>0</v>
      </c>
      <c r="L10" s="1413"/>
      <c r="M10" s="1415"/>
      <c r="N10" s="1413">
        <f>'東津軽郡・むつ市・下北郡・弘前市（中津軽郡）'!Y36</f>
        <v>24820</v>
      </c>
      <c r="O10" s="1415">
        <f>'東津軽郡・むつ市・下北郡・弘前市（中津軽郡）'!Z36</f>
        <v>0</v>
      </c>
      <c r="P10" s="874" t="s">
        <v>31</v>
      </c>
      <c r="Q10" s="155">
        <f>'東津軽郡・むつ市・下北郡・弘前市（中津軽郡）'!I36</f>
        <v>390</v>
      </c>
      <c r="R10" s="168">
        <f>'東津軽郡・むつ市・下北郡・弘前市（中津軽郡）'!J36</f>
        <v>0</v>
      </c>
    </row>
    <row r="11" spans="1:87" ht="12" customHeight="1">
      <c r="A11" s="1427"/>
      <c r="B11" s="1428"/>
      <c r="C11" s="1429"/>
      <c r="D11" s="1428"/>
      <c r="E11" s="1429"/>
      <c r="F11" s="1430"/>
      <c r="G11" s="1431"/>
      <c r="H11" s="1430"/>
      <c r="I11" s="1431"/>
      <c r="J11" s="1430"/>
      <c r="K11" s="1429"/>
      <c r="L11" s="1414"/>
      <c r="M11" s="1416"/>
      <c r="N11" s="1428"/>
      <c r="O11" s="1429"/>
      <c r="P11" s="160" t="s">
        <v>138</v>
      </c>
      <c r="Q11" s="169">
        <f>'東津軽郡・むつ市・下北郡・弘前市（中津軽郡）'!M36+'東津軽郡・むつ市・下北郡・弘前市（中津軽郡）'!U31</f>
        <v>750</v>
      </c>
      <c r="R11" s="170">
        <f>'東津軽郡・むつ市・下北郡・弘前市（中津軽郡）'!N36+'東津軽郡・むつ市・下北郡・弘前市（中津軽郡）'!V31</f>
        <v>0</v>
      </c>
    </row>
    <row r="12" spans="1:87" ht="24" customHeight="1">
      <c r="A12" s="151" t="s">
        <v>110</v>
      </c>
      <c r="B12" s="171">
        <f>D12+F12+H12+J12+L12+N12+Q12</f>
        <v>8500</v>
      </c>
      <c r="C12" s="167">
        <f>E12+G12+I12+K12+M12+O12+R12</f>
        <v>0</v>
      </c>
      <c r="D12" s="172">
        <f>黒石市・南津軽郡・五所川原市!F7</f>
        <v>6000</v>
      </c>
      <c r="E12" s="167">
        <f>黒石市・南津軽郡・五所川原市!G7</f>
        <v>0</v>
      </c>
      <c r="F12" s="172">
        <f>黒石市・南津軽郡・五所川原市!N7</f>
        <v>300</v>
      </c>
      <c r="G12" s="167">
        <f>黒石市・南津軽郡・五所川原市!O7</f>
        <v>0</v>
      </c>
      <c r="H12" s="172">
        <f>黒石市・南津軽郡・五所川原市!R6</f>
        <v>0</v>
      </c>
      <c r="I12" s="167">
        <f>黒石市・南津軽郡・五所川原市!S6</f>
        <v>0</v>
      </c>
      <c r="J12" s="172">
        <f>黒石市・南津軽郡・五所川原市!V7</f>
        <v>350</v>
      </c>
      <c r="K12" s="167">
        <f>黒石市・南津軽郡・五所川原市!W7</f>
        <v>0</v>
      </c>
      <c r="L12" s="172"/>
      <c r="M12" s="167"/>
      <c r="N12" s="172">
        <f>黒石市・南津軽郡・五所川原市!Z7</f>
        <v>1750</v>
      </c>
      <c r="O12" s="167">
        <f>黒石市・南津軽郡・五所川原市!AA7</f>
        <v>0</v>
      </c>
      <c r="P12" s="154" t="s">
        <v>994</v>
      </c>
      <c r="Q12" s="155">
        <f>黒石市・南津軽郡・五所川原市!J7</f>
        <v>100</v>
      </c>
      <c r="R12" s="168">
        <f>黒石市・南津軽郡・五所川原市!K7</f>
        <v>0</v>
      </c>
    </row>
    <row r="13" spans="1:87" ht="24" customHeight="1">
      <c r="A13" s="173" t="s">
        <v>111</v>
      </c>
      <c r="B13" s="174">
        <f>D13+F13+H13+J13+L13+N13+Q13</f>
        <v>15970</v>
      </c>
      <c r="C13" s="162">
        <f>E13+G13+I13+K13+M13+O13+R13</f>
        <v>0</v>
      </c>
      <c r="D13" s="175">
        <f>黒石市・南津軽郡・五所川原市!F23</f>
        <v>13470</v>
      </c>
      <c r="E13" s="162">
        <f>黒石市・南津軽郡・五所川原市!G23</f>
        <v>0</v>
      </c>
      <c r="F13" s="175">
        <f>黒石市・南津軽郡・五所川原市!N23</f>
        <v>450</v>
      </c>
      <c r="G13" s="162">
        <f>黒石市・南津軽郡・五所川原市!O23</f>
        <v>0</v>
      </c>
      <c r="H13" s="175"/>
      <c r="I13" s="162"/>
      <c r="J13" s="175">
        <f>黒石市・南津軽郡・五所川原市!V23</f>
        <v>400</v>
      </c>
      <c r="K13" s="162">
        <f>黒石市・南津軽郡・五所川原市!W23</f>
        <v>0</v>
      </c>
      <c r="L13" s="175"/>
      <c r="M13" s="162"/>
      <c r="N13" s="175">
        <f>黒石市・南津軽郡・五所川原市!Z23</f>
        <v>1300</v>
      </c>
      <c r="O13" s="162">
        <f>黒石市・南津軽郡・五所川原市!AA23</f>
        <v>0</v>
      </c>
      <c r="P13" s="873" t="s">
        <v>994</v>
      </c>
      <c r="Q13" s="164">
        <f>黒石市・南津軽郡・五所川原市!J23</f>
        <v>350</v>
      </c>
      <c r="R13" s="168">
        <f>黒石市・南津軽郡・五所川原市!K23</f>
        <v>0</v>
      </c>
    </row>
    <row r="14" spans="1:87" ht="15" customHeight="1">
      <c r="A14" s="1411" t="s">
        <v>112</v>
      </c>
      <c r="B14" s="1413">
        <f>D14+F14+H14+J14+L14+Q15+Q14</f>
        <v>80020</v>
      </c>
      <c r="C14" s="1415">
        <f>E14+G14+I14+K14+M14+R15+R14</f>
        <v>0</v>
      </c>
      <c r="D14" s="1413">
        <f>三戸郡・八戸市!E30</f>
        <v>4530</v>
      </c>
      <c r="E14" s="1415">
        <f>三戸郡・八戸市!F30</f>
        <v>0</v>
      </c>
      <c r="F14" s="1413">
        <f>三戸郡・八戸市!I23</f>
        <v>3510</v>
      </c>
      <c r="G14" s="1415">
        <f>三戸郡・八戸市!J23</f>
        <v>0</v>
      </c>
      <c r="H14" s="1413">
        <f>三戸郡・八戸市!M23</f>
        <v>930</v>
      </c>
      <c r="I14" s="1415">
        <f>三戸郡・八戸市!N23</f>
        <v>0</v>
      </c>
      <c r="J14" s="1413">
        <f>三戸郡・八戸市!Q23</f>
        <v>4400</v>
      </c>
      <c r="K14" s="1415">
        <f>三戸郡・八戸市!R23</f>
        <v>0</v>
      </c>
      <c r="L14" s="1413">
        <f>三戸郡・八戸市!Y30-三戸郡・八戸市!Y26</f>
        <v>63800</v>
      </c>
      <c r="M14" s="1415">
        <f>SUM(三戸郡・八戸市!V15:V29,三戸郡・八戸市!Z15:Z25,三戸郡・八戸市!Z27:Z28)</f>
        <v>0</v>
      </c>
      <c r="N14" s="1417"/>
      <c r="O14" s="1419"/>
      <c r="P14" s="873" t="s">
        <v>411</v>
      </c>
      <c r="Q14" s="164">
        <f>三戸郡・八戸市!M30</f>
        <v>700</v>
      </c>
      <c r="R14" s="168">
        <f>三戸郡・八戸市!N30</f>
        <v>0</v>
      </c>
    </row>
    <row r="15" spans="1:87" ht="15" customHeight="1">
      <c r="A15" s="1412"/>
      <c r="B15" s="1414"/>
      <c r="C15" s="1416"/>
      <c r="D15" s="1414"/>
      <c r="E15" s="1416"/>
      <c r="F15" s="1414"/>
      <c r="G15" s="1416"/>
      <c r="H15" s="1414"/>
      <c r="I15" s="1416"/>
      <c r="J15" s="1414"/>
      <c r="K15" s="1416"/>
      <c r="L15" s="1414"/>
      <c r="M15" s="1416"/>
      <c r="N15" s="1418"/>
      <c r="O15" s="1420"/>
      <c r="P15" s="154" t="s">
        <v>138</v>
      </c>
      <c r="Q15" s="155">
        <f>三戸郡・八戸市!I30</f>
        <v>2150</v>
      </c>
      <c r="R15" s="168">
        <f>三戸郡・八戸市!J30</f>
        <v>0</v>
      </c>
    </row>
    <row r="16" spans="1:87" ht="12" customHeight="1">
      <c r="A16" s="1411" t="s">
        <v>113</v>
      </c>
      <c r="B16" s="1413">
        <f>D16+F16+J16+L16+Q17+Q16</f>
        <v>17270</v>
      </c>
      <c r="C16" s="1415">
        <f>E16+G16+I16+K16+M16+O17+R17+R16</f>
        <v>0</v>
      </c>
      <c r="D16" s="1413">
        <f>上北郡・十和田市・三沢市!E20</f>
        <v>10550</v>
      </c>
      <c r="E16" s="1415">
        <f>上北郡・十和田市・三沢市!F20</f>
        <v>0</v>
      </c>
      <c r="F16" s="1413">
        <f>上北郡・十和田市・三沢市!M20</f>
        <v>1010</v>
      </c>
      <c r="G16" s="1415">
        <f>上北郡・十和田市・三沢市!N20</f>
        <v>0</v>
      </c>
      <c r="H16" s="1413"/>
      <c r="I16" s="1415"/>
      <c r="J16" s="1425">
        <f>上北郡・十和田市・三沢市!Q20</f>
        <v>2400</v>
      </c>
      <c r="K16" s="1415">
        <f>上北郡・十和田市・三沢市!R20</f>
        <v>0</v>
      </c>
      <c r="L16" s="1413">
        <f>上北郡・十和田市・三沢市!U20</f>
        <v>2580</v>
      </c>
      <c r="M16" s="1415">
        <f>上北郡・十和田市・三沢市!V20</f>
        <v>0</v>
      </c>
      <c r="N16" s="1417"/>
      <c r="O16" s="1419"/>
      <c r="P16" s="154" t="s">
        <v>994</v>
      </c>
      <c r="Q16" s="169">
        <f>上北郡・十和田市・三沢市!I20</f>
        <v>400</v>
      </c>
      <c r="R16" s="168">
        <f>上北郡・十和田市・三沢市!J20</f>
        <v>0</v>
      </c>
    </row>
    <row r="17" spans="1:18" ht="12" customHeight="1">
      <c r="A17" s="1412"/>
      <c r="B17" s="1414"/>
      <c r="C17" s="1416"/>
      <c r="D17" s="1414"/>
      <c r="E17" s="1416"/>
      <c r="F17" s="1414"/>
      <c r="G17" s="1416"/>
      <c r="H17" s="1414"/>
      <c r="I17" s="1416"/>
      <c r="J17" s="1426"/>
      <c r="K17" s="1416"/>
      <c r="L17" s="1414"/>
      <c r="M17" s="1416"/>
      <c r="N17" s="1418"/>
      <c r="O17" s="1420"/>
      <c r="P17" s="878" t="s">
        <v>138</v>
      </c>
      <c r="Q17" s="155">
        <f>上北郡・十和田市・三沢市!Y20</f>
        <v>330</v>
      </c>
      <c r="R17" s="168">
        <f>上北郡・十和田市・三沢市!Z20</f>
        <v>0</v>
      </c>
    </row>
    <row r="18" spans="1:18" ht="12" customHeight="1">
      <c r="A18" s="1411" t="s">
        <v>114</v>
      </c>
      <c r="B18" s="1425">
        <f>D18+J18+L18+Q18+Q19</f>
        <v>12870</v>
      </c>
      <c r="C18" s="1421">
        <f>E18+G18+I18+K18+M18+R18+R19</f>
        <v>0</v>
      </c>
      <c r="D18" s="1425">
        <f>上北郡・十和田市・三沢市!E24</f>
        <v>4900</v>
      </c>
      <c r="E18" s="1421">
        <f>上北郡・十和田市・三沢市!F24</f>
        <v>0</v>
      </c>
      <c r="F18" s="1425"/>
      <c r="G18" s="1421"/>
      <c r="H18" s="1425">
        <f>上北郡・十和田市・三沢市!M24</f>
        <v>0</v>
      </c>
      <c r="I18" s="1421">
        <f>上北郡・十和田市・三沢市!N24</f>
        <v>0</v>
      </c>
      <c r="J18" s="1425">
        <f>上北郡・十和田市・三沢市!Q24</f>
        <v>3400</v>
      </c>
      <c r="K18" s="1421">
        <f>上北郡・十和田市・三沢市!R24</f>
        <v>0</v>
      </c>
      <c r="L18" s="1425">
        <f>上北郡・十和田市・三沢市!U24</f>
        <v>3330</v>
      </c>
      <c r="M18" s="1421">
        <f>上北郡・十和田市・三沢市!V24</f>
        <v>0</v>
      </c>
      <c r="N18" s="1423"/>
      <c r="O18" s="1419"/>
      <c r="P18" s="879" t="s">
        <v>911</v>
      </c>
      <c r="Q18" s="880">
        <f>上北郡・十和田市・三沢市!I24</f>
        <v>940</v>
      </c>
      <c r="R18" s="881">
        <f>上北郡・十和田市・三沢市!J24</f>
        <v>0</v>
      </c>
    </row>
    <row r="19" spans="1:18" ht="12" customHeight="1">
      <c r="A19" s="1412"/>
      <c r="B19" s="1426"/>
      <c r="C19" s="1422"/>
      <c r="D19" s="1426"/>
      <c r="E19" s="1422"/>
      <c r="F19" s="1426"/>
      <c r="G19" s="1422"/>
      <c r="H19" s="1426"/>
      <c r="I19" s="1422"/>
      <c r="J19" s="1426"/>
      <c r="K19" s="1422"/>
      <c r="L19" s="1426"/>
      <c r="M19" s="1422"/>
      <c r="N19" s="1424"/>
      <c r="O19" s="1420"/>
      <c r="P19" s="873" t="s">
        <v>137</v>
      </c>
      <c r="Q19" s="834">
        <f>上北郡・十和田市・三沢市!Y24</f>
        <v>300</v>
      </c>
      <c r="R19" s="835">
        <f>上北郡・十和田市・三沢市!Z24</f>
        <v>0</v>
      </c>
    </row>
    <row r="20" spans="1:18" ht="24" customHeight="1">
      <c r="A20" s="173" t="s">
        <v>268</v>
      </c>
      <c r="B20" s="177">
        <f>D20+N20+Q20</f>
        <v>8200</v>
      </c>
      <c r="C20" s="167">
        <f>E20+G20+I20+K20+M20+O20+R20</f>
        <v>0</v>
      </c>
      <c r="D20" s="177">
        <f>北津軽郡・つがる市・西津軽郡!E17</f>
        <v>7600</v>
      </c>
      <c r="E20" s="167">
        <f>北津軽郡・つがる市・西津軽郡!F17</f>
        <v>0</v>
      </c>
      <c r="F20" s="172"/>
      <c r="G20" s="167"/>
      <c r="H20" s="177"/>
      <c r="I20" s="167"/>
      <c r="J20" s="177">
        <f>北津軽郡・つがる市・西津軽郡!U12</f>
        <v>0</v>
      </c>
      <c r="K20" s="167">
        <f>北津軽郡・つがる市・西津軽郡!V17</f>
        <v>0</v>
      </c>
      <c r="L20" s="177"/>
      <c r="M20" s="167"/>
      <c r="N20" s="177">
        <f>北津軽郡・つがる市・西津軽郡!Y17</f>
        <v>300</v>
      </c>
      <c r="O20" s="167">
        <f>北津軽郡・つがる市・西津軽郡!Z17</f>
        <v>0</v>
      </c>
      <c r="P20" s="166" t="s">
        <v>911</v>
      </c>
      <c r="Q20" s="155">
        <f>北津軽郡・つがる市・西津軽郡!I17</f>
        <v>300</v>
      </c>
      <c r="R20" s="910">
        <f>北津軽郡・つがる市・西津軽郡!J17</f>
        <v>0</v>
      </c>
    </row>
    <row r="21" spans="1:18" ht="24" customHeight="1">
      <c r="A21" s="151" t="s">
        <v>193</v>
      </c>
      <c r="B21" s="152">
        <f>D21+N21+Q21</f>
        <v>8350</v>
      </c>
      <c r="C21" s="153">
        <f>E21+O21+R21</f>
        <v>0</v>
      </c>
      <c r="D21" s="152">
        <f>黒石市・南津軽郡・五所川原市!F11</f>
        <v>6540</v>
      </c>
      <c r="E21" s="153">
        <f>黒石市・南津軽郡・五所川原市!G11</f>
        <v>0</v>
      </c>
      <c r="F21" s="163"/>
      <c r="G21" s="153"/>
      <c r="H21" s="152"/>
      <c r="I21" s="153"/>
      <c r="J21" s="152"/>
      <c r="K21" s="153"/>
      <c r="L21" s="152"/>
      <c r="M21" s="153"/>
      <c r="N21" s="152">
        <f>黒石市・南津軽郡・五所川原市!Z11</f>
        <v>1520</v>
      </c>
      <c r="O21" s="153">
        <f>黒石市・南津軽郡・五所川原市!AA11</f>
        <v>0</v>
      </c>
      <c r="P21" s="178" t="s">
        <v>911</v>
      </c>
      <c r="Q21" s="161">
        <f>黒石市・南津軽郡・五所川原市!J11</f>
        <v>290</v>
      </c>
      <c r="R21" s="914">
        <f>黒石市・南津軽郡・五所川原市!K11</f>
        <v>0</v>
      </c>
    </row>
    <row r="22" spans="1:18" ht="24" customHeight="1">
      <c r="A22" s="179" t="s">
        <v>115</v>
      </c>
      <c r="B22" s="180">
        <f t="shared" ref="B22:C24" si="0">D22+F22+H22+J22+L22+N22+Q22</f>
        <v>309930</v>
      </c>
      <c r="C22" s="181">
        <f t="shared" si="0"/>
        <v>0</v>
      </c>
      <c r="D22" s="180">
        <f>SUM(D5:D21)</f>
        <v>159830</v>
      </c>
      <c r="E22" s="181">
        <f>SUM(E5:E21)</f>
        <v>0</v>
      </c>
      <c r="F22" s="180">
        <f t="shared" ref="F22:M22" si="1">SUM(F5:F20)</f>
        <v>13870</v>
      </c>
      <c r="G22" s="181">
        <f t="shared" si="1"/>
        <v>0</v>
      </c>
      <c r="H22" s="180">
        <f t="shared" si="1"/>
        <v>2990</v>
      </c>
      <c r="I22" s="181">
        <f t="shared" si="1"/>
        <v>0</v>
      </c>
      <c r="J22" s="180">
        <f t="shared" si="1"/>
        <v>20650</v>
      </c>
      <c r="K22" s="181">
        <f t="shared" si="1"/>
        <v>0</v>
      </c>
      <c r="L22" s="180">
        <f t="shared" si="1"/>
        <v>70570</v>
      </c>
      <c r="M22" s="181">
        <f t="shared" si="1"/>
        <v>0</v>
      </c>
      <c r="N22" s="180">
        <f>SUM(N5:N21)</f>
        <v>31050</v>
      </c>
      <c r="O22" s="181">
        <f>SUM(O5:O21)</f>
        <v>0</v>
      </c>
      <c r="P22" s="182"/>
      <c r="Q22" s="183">
        <f>SUM(Q5:Q21)</f>
        <v>10970</v>
      </c>
      <c r="R22" s="181">
        <f>SUM(R5:R21)</f>
        <v>0</v>
      </c>
    </row>
    <row r="23" spans="1:18" ht="24" customHeight="1">
      <c r="A23" s="157" t="s">
        <v>116</v>
      </c>
      <c r="B23" s="158">
        <f t="shared" si="0"/>
        <v>4470</v>
      </c>
      <c r="C23" s="184">
        <f t="shared" si="0"/>
        <v>0</v>
      </c>
      <c r="D23" s="165">
        <f>'東津軽郡・むつ市・下北郡・弘前市（中津軽郡）'!E10</f>
        <v>4290</v>
      </c>
      <c r="E23" s="159">
        <f>'東津軽郡・むつ市・下北郡・弘前市（中津軽郡）'!F10</f>
        <v>0</v>
      </c>
      <c r="F23" s="165"/>
      <c r="G23" s="159"/>
      <c r="H23" s="165"/>
      <c r="I23" s="159"/>
      <c r="J23" s="165"/>
      <c r="K23" s="159"/>
      <c r="L23" s="165"/>
      <c r="M23" s="159"/>
      <c r="N23" s="165"/>
      <c r="O23" s="159"/>
      <c r="P23" s="176" t="s">
        <v>911</v>
      </c>
      <c r="Q23" s="169">
        <f>'東津軽郡・むつ市・下北郡・弘前市（中津軽郡）'!I10</f>
        <v>180</v>
      </c>
      <c r="R23" s="912">
        <f>'東津軽郡・むつ市・下北郡・弘前市（中津軽郡）'!J10</f>
        <v>0</v>
      </c>
    </row>
    <row r="24" spans="1:18" ht="24" customHeight="1">
      <c r="A24" s="173" t="s">
        <v>117</v>
      </c>
      <c r="B24" s="172">
        <f t="shared" si="0"/>
        <v>1940</v>
      </c>
      <c r="C24" s="159">
        <f t="shared" si="0"/>
        <v>0</v>
      </c>
      <c r="D24" s="172">
        <f>'東津軽郡・むつ市・下北郡・弘前市（中津軽郡）'!E23</f>
        <v>1750</v>
      </c>
      <c r="E24" s="167">
        <f>'東津軽郡・むつ市・下北郡・弘前市（中津軽郡）'!F23</f>
        <v>0</v>
      </c>
      <c r="F24" s="172"/>
      <c r="G24" s="167"/>
      <c r="H24" s="172"/>
      <c r="I24" s="167"/>
      <c r="J24" s="172"/>
      <c r="K24" s="167"/>
      <c r="L24" s="172"/>
      <c r="M24" s="167"/>
      <c r="N24" s="172"/>
      <c r="O24" s="167"/>
      <c r="P24" s="166" t="s">
        <v>911</v>
      </c>
      <c r="Q24" s="155">
        <f>'東津軽郡・むつ市・下北郡・弘前市（中津軽郡）'!I23</f>
        <v>190</v>
      </c>
      <c r="R24" s="910">
        <f>'東津軽郡・むつ市・下北郡・弘前市（中津軽郡）'!J23</f>
        <v>0</v>
      </c>
    </row>
    <row r="25" spans="1:18" ht="18.75" customHeight="1">
      <c r="A25" s="173" t="s">
        <v>118</v>
      </c>
      <c r="B25" s="185" t="s">
        <v>75</v>
      </c>
      <c r="C25" s="186"/>
      <c r="D25" s="171"/>
      <c r="E25" s="186"/>
      <c r="F25" s="171"/>
      <c r="G25" s="186"/>
      <c r="H25" s="171"/>
      <c r="I25" s="186"/>
      <c r="J25" s="171"/>
      <c r="K25" s="186"/>
      <c r="L25" s="171"/>
      <c r="M25" s="186"/>
      <c r="N25" s="171"/>
      <c r="O25" s="186"/>
      <c r="P25" s="187"/>
      <c r="Q25" s="171"/>
      <c r="R25" s="913"/>
    </row>
    <row r="26" spans="1:18" ht="24" customHeight="1">
      <c r="A26" s="173" t="s">
        <v>125</v>
      </c>
      <c r="B26" s="172">
        <f t="shared" ref="B26:B31" si="2">D26+F26+H26+J26+L26+N26+Q26</f>
        <v>8780</v>
      </c>
      <c r="C26" s="159">
        <f t="shared" ref="C26:C31" si="3">E26+G26+I26+K26+M26+O26+R26</f>
        <v>0</v>
      </c>
      <c r="D26" s="172">
        <f>黒石市・南津軽郡・五所川原市!F16</f>
        <v>6250</v>
      </c>
      <c r="E26" s="167">
        <f>黒石市・南津軽郡・五所川原市!G16</f>
        <v>0</v>
      </c>
      <c r="F26" s="172"/>
      <c r="G26" s="167"/>
      <c r="H26" s="172"/>
      <c r="I26" s="167"/>
      <c r="J26" s="172">
        <f>黒石市・南津軽郡・五所川原市!V16</f>
        <v>150</v>
      </c>
      <c r="K26" s="167">
        <f>黒石市・南津軽郡・五所川原市!W16</f>
        <v>0</v>
      </c>
      <c r="L26" s="172"/>
      <c r="M26" s="167"/>
      <c r="N26" s="172">
        <f>黒石市・南津軽郡・五所川原市!Z16</f>
        <v>2010</v>
      </c>
      <c r="O26" s="167">
        <f>黒石市・南津軽郡・五所川原市!AA16</f>
        <v>0</v>
      </c>
      <c r="P26" s="166" t="s">
        <v>911</v>
      </c>
      <c r="Q26" s="155">
        <f>黒石市・南津軽郡・五所川原市!J16</f>
        <v>370</v>
      </c>
      <c r="R26" s="910">
        <f>黒石市・南津軽郡・五所川原市!K16</f>
        <v>0</v>
      </c>
    </row>
    <row r="27" spans="1:18" ht="24" customHeight="1">
      <c r="A27" s="173" t="s">
        <v>126</v>
      </c>
      <c r="B27" s="172">
        <f t="shared" si="2"/>
        <v>9300</v>
      </c>
      <c r="C27" s="159">
        <f t="shared" si="3"/>
        <v>0</v>
      </c>
      <c r="D27" s="172">
        <f>北津軽郡・つがる市・西津軽郡!E11</f>
        <v>8500</v>
      </c>
      <c r="E27" s="167">
        <f>北津軽郡・つがる市・西津軽郡!F11</f>
        <v>0</v>
      </c>
      <c r="F27" s="172"/>
      <c r="G27" s="167"/>
      <c r="H27" s="172"/>
      <c r="I27" s="167"/>
      <c r="J27" s="172">
        <f>北津軽郡・つがる市・西津軽郡!U11</f>
        <v>0</v>
      </c>
      <c r="K27" s="167">
        <f>北津軽郡・つがる市・西津軽郡!V11</f>
        <v>0</v>
      </c>
      <c r="L27" s="172"/>
      <c r="M27" s="167"/>
      <c r="N27" s="172">
        <f>北津軽郡・つがる市・西津軽郡!Y11</f>
        <v>30</v>
      </c>
      <c r="O27" s="167">
        <f>北津軽郡・つがる市・西津軽郡!Z11</f>
        <v>0</v>
      </c>
      <c r="P27" s="166" t="s">
        <v>911</v>
      </c>
      <c r="Q27" s="155">
        <f>北津軽郡・つがる市・西津軽郡!I11</f>
        <v>770</v>
      </c>
      <c r="R27" s="910">
        <f>北津軽郡・つがる市・西津軽郡!J11</f>
        <v>0</v>
      </c>
    </row>
    <row r="28" spans="1:18" ht="24" customHeight="1">
      <c r="A28" s="173" t="s">
        <v>127</v>
      </c>
      <c r="B28" s="172">
        <f t="shared" si="2"/>
        <v>4910</v>
      </c>
      <c r="C28" s="159">
        <f t="shared" si="3"/>
        <v>0</v>
      </c>
      <c r="D28" s="172">
        <f>北津軽郡・つがる市・西津軽郡!E23</f>
        <v>4490</v>
      </c>
      <c r="E28" s="167">
        <f>北津軽郡・つがる市・西津軽郡!F23</f>
        <v>0</v>
      </c>
      <c r="F28" s="172"/>
      <c r="G28" s="167"/>
      <c r="H28" s="172"/>
      <c r="I28" s="167"/>
      <c r="J28" s="172"/>
      <c r="K28" s="167"/>
      <c r="L28" s="172"/>
      <c r="M28" s="167"/>
      <c r="N28" s="172">
        <f>北津軽郡・つがる市・西津軽郡!Y23</f>
        <v>190</v>
      </c>
      <c r="O28" s="167">
        <f>北津軽郡・つがる市・西津軽郡!Z23</f>
        <v>0</v>
      </c>
      <c r="P28" s="166" t="s">
        <v>911</v>
      </c>
      <c r="Q28" s="155">
        <f>北津軽郡・つがる市・西津軽郡!I23</f>
        <v>230</v>
      </c>
      <c r="R28" s="910">
        <f>北津軽郡・つがる市・西津軽郡!J23</f>
        <v>0</v>
      </c>
    </row>
    <row r="29" spans="1:18" ht="24" customHeight="1">
      <c r="A29" s="157" t="s">
        <v>128</v>
      </c>
      <c r="B29" s="165">
        <f t="shared" si="2"/>
        <v>14030</v>
      </c>
      <c r="C29" s="159">
        <f t="shared" si="3"/>
        <v>0</v>
      </c>
      <c r="D29" s="165">
        <f>三戸郡・八戸市!E13</f>
        <v>3670</v>
      </c>
      <c r="E29" s="159">
        <f>三戸郡・八戸市!F13</f>
        <v>0</v>
      </c>
      <c r="F29" s="172"/>
      <c r="G29" s="167"/>
      <c r="H29" s="172"/>
      <c r="I29" s="159"/>
      <c r="J29" s="165">
        <f>三戸郡・八戸市!Q13+150</f>
        <v>430</v>
      </c>
      <c r="K29" s="159">
        <f>IF(三戸郡・八戸市!Z26&gt;三戸郡・八戸市!Y26-150,三戸郡・八戸市!R13+(三戸郡・八戸市!Z26-(三戸郡・八戸市!Y26-150)),三戸郡・八戸市!R13)</f>
        <v>0</v>
      </c>
      <c r="L29" s="165">
        <f>三戸郡・八戸市!U13+三戸郡・八戸市!Y26-150</f>
        <v>9090</v>
      </c>
      <c r="M29" s="159">
        <f>IF(三戸郡・八戸市!Z26&gt;三戸郡・八戸市!Y26-150,三戸郡・八戸市!V13+(三戸郡・八戸市!Y26-150),三戸郡・八戸市!V13+三戸郡・八戸市!Z26)</f>
        <v>0</v>
      </c>
      <c r="N29" s="165"/>
      <c r="O29" s="159"/>
      <c r="P29" s="176" t="s">
        <v>911</v>
      </c>
      <c r="Q29" s="169">
        <f>三戸郡・八戸市!I13</f>
        <v>840</v>
      </c>
      <c r="R29" s="912">
        <f>三戸郡・八戸市!J13</f>
        <v>0</v>
      </c>
    </row>
    <row r="30" spans="1:18" ht="24" customHeight="1">
      <c r="A30" s="173" t="s">
        <v>129</v>
      </c>
      <c r="B30" s="172">
        <f t="shared" si="2"/>
        <v>22730</v>
      </c>
      <c r="C30" s="159">
        <f t="shared" si="3"/>
        <v>0</v>
      </c>
      <c r="D30" s="172">
        <f>上北郡・十和田市・三沢市!E15</f>
        <v>13120</v>
      </c>
      <c r="E30" s="167">
        <f>上北郡・十和田市・三沢市!F15</f>
        <v>0</v>
      </c>
      <c r="F30" s="188"/>
      <c r="G30" s="189"/>
      <c r="H30" s="188">
        <f>上北郡・十和田市・三沢市!M15</f>
        <v>0</v>
      </c>
      <c r="I30" s="167">
        <f>上北郡・十和田市・三沢市!N15</f>
        <v>0</v>
      </c>
      <c r="J30" s="172">
        <f>上北郡・十和田市・三沢市!Q15</f>
        <v>1310</v>
      </c>
      <c r="K30" s="167">
        <f>上北郡・十和田市・三沢市!R15</f>
        <v>0</v>
      </c>
      <c r="L30" s="172">
        <f>上北郡・十和田市・三沢市!U15</f>
        <v>7050</v>
      </c>
      <c r="M30" s="167">
        <f>上北郡・十和田市・三沢市!V15</f>
        <v>0</v>
      </c>
      <c r="N30" s="172"/>
      <c r="O30" s="167"/>
      <c r="P30" s="166" t="s">
        <v>911</v>
      </c>
      <c r="Q30" s="155">
        <f>上北郡・十和田市・三沢市!I15</f>
        <v>1250</v>
      </c>
      <c r="R30" s="911">
        <f>上北郡・十和田市・三沢市!J15</f>
        <v>0</v>
      </c>
    </row>
    <row r="31" spans="1:18" ht="24" customHeight="1">
      <c r="A31" s="179" t="s">
        <v>130</v>
      </c>
      <c r="B31" s="180">
        <f t="shared" si="2"/>
        <v>66160</v>
      </c>
      <c r="C31" s="181">
        <f t="shared" si="3"/>
        <v>0</v>
      </c>
      <c r="D31" s="190">
        <f t="shared" ref="D31:O31" si="4">SUM(D23:D30)</f>
        <v>42070</v>
      </c>
      <c r="E31" s="181">
        <f t="shared" si="4"/>
        <v>0</v>
      </c>
      <c r="F31" s="191">
        <v>0</v>
      </c>
      <c r="G31" s="181">
        <f t="shared" si="4"/>
        <v>0</v>
      </c>
      <c r="H31" s="180">
        <f t="shared" si="4"/>
        <v>0</v>
      </c>
      <c r="I31" s="181">
        <f t="shared" si="4"/>
        <v>0</v>
      </c>
      <c r="J31" s="180">
        <f t="shared" si="4"/>
        <v>1890</v>
      </c>
      <c r="K31" s="181">
        <f t="shared" si="4"/>
        <v>0</v>
      </c>
      <c r="L31" s="180">
        <f t="shared" si="4"/>
        <v>16140</v>
      </c>
      <c r="M31" s="181">
        <f t="shared" si="4"/>
        <v>0</v>
      </c>
      <c r="N31" s="180">
        <f t="shared" si="4"/>
        <v>2230</v>
      </c>
      <c r="O31" s="181">
        <f t="shared" si="4"/>
        <v>0</v>
      </c>
      <c r="P31" s="192"/>
      <c r="Q31" s="183">
        <f>SUM(Q23:Q30)</f>
        <v>3830</v>
      </c>
      <c r="R31" s="181">
        <f>SUM(R23:R30)</f>
        <v>0</v>
      </c>
    </row>
    <row r="32" spans="1:18" ht="24" customHeight="1">
      <c r="A32" s="193" t="s">
        <v>131</v>
      </c>
      <c r="B32" s="190">
        <f>SUM(B22,B31)</f>
        <v>376090</v>
      </c>
      <c r="C32" s="181">
        <f>SUM(C22,C31)</f>
        <v>0</v>
      </c>
      <c r="D32" s="190">
        <f t="shared" ref="D32:K32" si="5">SUM(D31,D22)</f>
        <v>201900</v>
      </c>
      <c r="E32" s="181">
        <f t="shared" si="5"/>
        <v>0</v>
      </c>
      <c r="F32" s="190">
        <f t="shared" si="5"/>
        <v>13870</v>
      </c>
      <c r="G32" s="181">
        <f t="shared" si="5"/>
        <v>0</v>
      </c>
      <c r="H32" s="190">
        <f t="shared" si="5"/>
        <v>2990</v>
      </c>
      <c r="I32" s="181">
        <f t="shared" si="5"/>
        <v>0</v>
      </c>
      <c r="J32" s="190">
        <f t="shared" si="5"/>
        <v>22540</v>
      </c>
      <c r="K32" s="181">
        <f t="shared" si="5"/>
        <v>0</v>
      </c>
      <c r="L32" s="190">
        <f>L22+L31</f>
        <v>86710</v>
      </c>
      <c r="M32" s="181">
        <f>M22+M31</f>
        <v>0</v>
      </c>
      <c r="N32" s="190">
        <f>SUM(N31,N22)</f>
        <v>33280</v>
      </c>
      <c r="O32" s="181">
        <f>SUM(O31,O22)</f>
        <v>0</v>
      </c>
      <c r="P32" s="190"/>
      <c r="Q32" s="183">
        <f>SUM(Q22,Q31)</f>
        <v>14800</v>
      </c>
      <c r="R32" s="181">
        <f>SUM(R31,R22)</f>
        <v>0</v>
      </c>
    </row>
    <row r="33" spans="1:17" ht="18" customHeight="1">
      <c r="A33"/>
      <c r="B33"/>
      <c r="C33"/>
      <c r="D33"/>
      <c r="E33"/>
      <c r="F33"/>
      <c r="G33"/>
      <c r="H33"/>
      <c r="I33"/>
      <c r="J33"/>
      <c r="K33"/>
      <c r="L33"/>
      <c r="M33" s="5"/>
      <c r="N33"/>
      <c r="O33"/>
      <c r="P33"/>
      <c r="Q33"/>
    </row>
    <row r="34" spans="1:17" ht="18" customHeight="1">
      <c r="A34"/>
      <c r="B34"/>
      <c r="C34"/>
      <c r="D34"/>
      <c r="E34"/>
      <c r="F34"/>
      <c r="G34"/>
      <c r="H34"/>
      <c r="I34"/>
      <c r="J34"/>
      <c r="K34"/>
      <c r="L34"/>
      <c r="N34"/>
      <c r="O34"/>
      <c r="P34"/>
      <c r="Q34"/>
    </row>
    <row r="35" spans="1:17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ht="18" customHeight="1">
      <c r="A36"/>
      <c r="B36"/>
      <c r="C36"/>
      <c r="D36"/>
      <c r="E36"/>
      <c r="F36"/>
      <c r="G36"/>
      <c r="H36"/>
      <c r="I36"/>
      <c r="J36"/>
      <c r="K36"/>
      <c r="L36"/>
      <c r="N36"/>
      <c r="O36"/>
      <c r="P36"/>
      <c r="Q36"/>
    </row>
    <row r="37" spans="1:17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18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8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1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</sheetData>
  <sheetProtection algorithmName="SHA-512" hashValue="IP+8Tn9X88Avzo2fQmPYUjehlKdOwMatKPrkuyzkzrbvbDTjCdWXWO7vKtbguua7xrh6UlHkSIPr64MmPfLYiA==" saltValue="6PsL33lQWqdXWOADF5NOTA==" spinCount="100000" sheet="1" objects="1" scenarios="1"/>
  <mergeCells count="107">
    <mergeCell ref="N5:N7"/>
    <mergeCell ref="O5:O7"/>
    <mergeCell ref="L5:L7"/>
    <mergeCell ref="M8:M9"/>
    <mergeCell ref="M5:M7"/>
    <mergeCell ref="P1:R1"/>
    <mergeCell ref="P4:R4"/>
    <mergeCell ref="N4:O4"/>
    <mergeCell ref="P2:R3"/>
    <mergeCell ref="L2:L3"/>
    <mergeCell ref="M2:O3"/>
    <mergeCell ref="M1:O1"/>
    <mergeCell ref="F1:H1"/>
    <mergeCell ref="F2:H3"/>
    <mergeCell ref="I2:K3"/>
    <mergeCell ref="F4:G4"/>
    <mergeCell ref="H4:I4"/>
    <mergeCell ref="L4:M4"/>
    <mergeCell ref="B2:E3"/>
    <mergeCell ref="C1:E1"/>
    <mergeCell ref="J1:K1"/>
    <mergeCell ref="B4:C4"/>
    <mergeCell ref="J4:K4"/>
    <mergeCell ref="A5:A7"/>
    <mergeCell ref="B5:B7"/>
    <mergeCell ref="C5:C7"/>
    <mergeCell ref="D5:D7"/>
    <mergeCell ref="E5:E7"/>
    <mergeCell ref="F5:F7"/>
    <mergeCell ref="G5:G7"/>
    <mergeCell ref="H5:H7"/>
    <mergeCell ref="D4:E4"/>
    <mergeCell ref="I5:I7"/>
    <mergeCell ref="J5:J7"/>
    <mergeCell ref="K5:K7"/>
    <mergeCell ref="J10:J11"/>
    <mergeCell ref="N10:N11"/>
    <mergeCell ref="O10:O11"/>
    <mergeCell ref="M10:M11"/>
    <mergeCell ref="G10:G11"/>
    <mergeCell ref="H10:H11"/>
    <mergeCell ref="H8:H9"/>
    <mergeCell ref="J8:J9"/>
    <mergeCell ref="K8:K9"/>
    <mergeCell ref="K10:K11"/>
    <mergeCell ref="L10:L11"/>
    <mergeCell ref="L8:L9"/>
    <mergeCell ref="A10:A11"/>
    <mergeCell ref="B10:B11"/>
    <mergeCell ref="C10:C11"/>
    <mergeCell ref="D10:D11"/>
    <mergeCell ref="I8:I9"/>
    <mergeCell ref="B8:B9"/>
    <mergeCell ref="C8:C9"/>
    <mergeCell ref="D8:D9"/>
    <mergeCell ref="E8:E9"/>
    <mergeCell ref="A8:A9"/>
    <mergeCell ref="E10:E11"/>
    <mergeCell ref="F10:F11"/>
    <mergeCell ref="F8:F9"/>
    <mergeCell ref="G8:G9"/>
    <mergeCell ref="I10:I11"/>
    <mergeCell ref="A18:A19"/>
    <mergeCell ref="B18:B19"/>
    <mergeCell ref="C18:C19"/>
    <mergeCell ref="D18:D19"/>
    <mergeCell ref="E18:E19"/>
    <mergeCell ref="F18:F19"/>
    <mergeCell ref="G18:G19"/>
    <mergeCell ref="H18:H19"/>
    <mergeCell ref="J16:J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M18:M19"/>
    <mergeCell ref="N18:N19"/>
    <mergeCell ref="O18:O19"/>
    <mergeCell ref="I18:I19"/>
    <mergeCell ref="K18:K19"/>
    <mergeCell ref="L18:L19"/>
    <mergeCell ref="J18:J19"/>
    <mergeCell ref="G14:G15"/>
    <mergeCell ref="H14:H15"/>
    <mergeCell ref="I14:I15"/>
    <mergeCell ref="M14:M15"/>
    <mergeCell ref="L14:L15"/>
    <mergeCell ref="K14:K15"/>
    <mergeCell ref="J14:J15"/>
    <mergeCell ref="K16:K17"/>
    <mergeCell ref="A14:A15"/>
    <mergeCell ref="B14:B15"/>
    <mergeCell ref="C14:C15"/>
    <mergeCell ref="D14:D15"/>
    <mergeCell ref="E14:E15"/>
    <mergeCell ref="F14:F15"/>
    <mergeCell ref="N14:N15"/>
    <mergeCell ref="O14:O15"/>
    <mergeCell ref="N16:N17"/>
    <mergeCell ref="O16:O17"/>
    <mergeCell ref="L16:L17"/>
    <mergeCell ref="M16:M17"/>
  </mergeCells>
  <phoneticPr fontId="4"/>
  <conditionalFormatting sqref="E26:E32">
    <cfRule type="expression" dxfId="277" priority="7" stopIfTrue="1">
      <formula>D26&lt;E26</formula>
    </cfRule>
  </conditionalFormatting>
  <conditionalFormatting sqref="G5:G17 K5:K19 C5:C24 E5:E24 M14:M19 R17:R18 C26:C32">
    <cfRule type="expression" dxfId="276" priority="8" stopIfTrue="1">
      <formula>B5&lt;C5</formula>
    </cfRule>
  </conditionalFormatting>
  <conditionalFormatting sqref="G22 G32">
    <cfRule type="expression" dxfId="275" priority="6" stopIfTrue="1">
      <formula>F22&lt;G22</formula>
    </cfRule>
  </conditionalFormatting>
  <conditionalFormatting sqref="I5:I11 I14 I22 I32">
    <cfRule type="expression" dxfId="274" priority="5" stopIfTrue="1">
      <formula>H5&lt;I5</formula>
    </cfRule>
  </conditionalFormatting>
  <conditionalFormatting sqref="K22 K26:K27 K29:K32">
    <cfRule type="expression" dxfId="273" priority="4" stopIfTrue="1">
      <formula>J22&lt;K22</formula>
    </cfRule>
  </conditionalFormatting>
  <conditionalFormatting sqref="M5 M22 M29:M32">
    <cfRule type="expression" dxfId="272" priority="3" stopIfTrue="1">
      <formula>L5&lt;M5</formula>
    </cfRule>
  </conditionalFormatting>
  <conditionalFormatting sqref="O5 O10:O13 O20:O22 O26:O28 O31:O32">
    <cfRule type="expression" dxfId="271" priority="2" stopIfTrue="1">
      <formula>N5&lt;O5</formula>
    </cfRule>
  </conditionalFormatting>
  <conditionalFormatting sqref="R5:R7 R14:R15 R22 R26 R31:R32">
    <cfRule type="expression" dxfId="270" priority="1" stopIfTrue="1">
      <formula>Q5&lt;R5</formula>
    </cfRule>
  </conditionalFormatting>
  <conditionalFormatting sqref="R8">
    <cfRule type="expression" dxfId="269" priority="166" stopIfTrue="1">
      <formula>Q9&lt;R8</formula>
    </cfRule>
  </conditionalFormatting>
  <conditionalFormatting sqref="R10:R11">
    <cfRule type="expression" dxfId="268" priority="156" stopIfTrue="1">
      <formula>Q10&lt;R10</formula>
    </cfRule>
  </conditionalFormatting>
  <pageMargins left="0.39370078740157483" right="0.19685039370078741" top="0" bottom="0.39370078740157483" header="0.51181102362204722" footer="0.15748031496062992"/>
  <pageSetup paperSize="9" orientation="landscape" horizontalDpi="300" verticalDpi="300" r:id="rId1"/>
  <headerFooter scaleWithDoc="0">
    <oddFooter>&amp;R河北折込センター　ＴＥＬ022-390-7322　ＦＡＸ：022-390-7822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3218-7537-4792-B80D-06BD52303BD5}">
  <sheetPr codeName="Sheet3">
    <pageSetUpPr fitToPage="1"/>
  </sheetPr>
  <dimension ref="A1:BQ50"/>
  <sheetViews>
    <sheetView showGridLines="0" showZeros="0" zoomScaleNormal="100" workbookViewId="0">
      <selection activeCell="C2" sqref="C2:H3"/>
    </sheetView>
  </sheetViews>
  <sheetFormatPr defaultRowHeight="11.25"/>
  <cols>
    <col min="1" max="1" width="3.375" style="941" customWidth="1"/>
    <col min="2" max="2" width="7.25" style="941" customWidth="1"/>
    <col min="3" max="3" width="7.125" style="941" customWidth="1"/>
    <col min="4" max="4" width="1.75" style="941" customWidth="1"/>
    <col min="5" max="5" width="4.875" style="941" customWidth="1"/>
    <col min="6" max="7" width="7.125" style="941" customWidth="1"/>
    <col min="8" max="8" width="1.625" style="941" customWidth="1"/>
    <col min="9" max="9" width="6.5" style="941" bestFit="1" customWidth="1"/>
    <col min="10" max="11" width="7.125" style="941" customWidth="1"/>
    <col min="12" max="12" width="1.25" style="941" customWidth="1"/>
    <col min="13" max="13" width="5.125" style="941" customWidth="1"/>
    <col min="14" max="15" width="7.125" style="941" customWidth="1"/>
    <col min="16" max="16" width="1.25" style="941" customWidth="1"/>
    <col min="17" max="17" width="5.125" style="941" customWidth="1"/>
    <col min="18" max="19" width="7.125" style="941" customWidth="1"/>
    <col min="20" max="20" width="1.25" style="941" customWidth="1"/>
    <col min="21" max="21" width="5.125" style="941" customWidth="1"/>
    <col min="22" max="22" width="6.625" style="941" customWidth="1"/>
    <col min="23" max="23" width="10.125" style="941" customWidth="1"/>
    <col min="24" max="24" width="1.75" style="941" customWidth="1"/>
    <col min="25" max="25" width="5.125" style="941" customWidth="1"/>
    <col min="26" max="26" width="7.125" style="941" customWidth="1"/>
    <col min="27" max="27" width="0.5" style="941" customWidth="1"/>
    <col min="28" max="28" width="2.75" style="941" customWidth="1"/>
    <col min="29" max="29" width="3" style="941" customWidth="1"/>
    <col min="30" max="30" width="5.875" style="941" customWidth="1"/>
    <col min="31" max="31" width="3.375" style="941" customWidth="1"/>
    <col min="32" max="16384" width="9" style="941"/>
  </cols>
  <sheetData>
    <row r="1" spans="1:69" ht="15" customHeight="1">
      <c r="A1" s="1506">
        <v>45748</v>
      </c>
      <c r="B1" s="1507"/>
      <c r="C1" s="7" t="s">
        <v>430</v>
      </c>
      <c r="D1" s="1436"/>
      <c r="E1" s="1436"/>
      <c r="F1" s="1436"/>
      <c r="G1" s="1436"/>
      <c r="H1" s="1523"/>
      <c r="I1" s="1508" t="s">
        <v>81</v>
      </c>
      <c r="J1" s="1509"/>
      <c r="K1" s="1509"/>
      <c r="L1" s="1510"/>
      <c r="M1" s="7" t="s">
        <v>342</v>
      </c>
      <c r="N1" s="1437"/>
      <c r="O1" s="1438"/>
      <c r="P1" s="1479" t="s">
        <v>83</v>
      </c>
      <c r="Q1" s="1493"/>
      <c r="R1" s="1479" t="s">
        <v>152</v>
      </c>
      <c r="S1" s="1481">
        <f>S3+'東津軽郡・むつ市・下北郡・弘前市（中津軽郡）'!S3+黒石市・南津軽郡・五所川原市!T3+北津軽郡・つがる市・西津軽郡!S3+三戸郡・八戸市!S3+上北郡・十和田市・三沢市!S3</f>
        <v>0</v>
      </c>
      <c r="T1" s="1482"/>
      <c r="U1" s="1483"/>
      <c r="V1" s="1479" t="s">
        <v>84</v>
      </c>
      <c r="W1" s="1494"/>
      <c r="X1" s="1494"/>
      <c r="Y1" s="1494"/>
      <c r="Z1" s="1493"/>
      <c r="AA1" s="940"/>
    </row>
    <row r="2" spans="1:69" ht="18" customHeight="1">
      <c r="A2" s="1511" t="s">
        <v>78</v>
      </c>
      <c r="B2" s="1512"/>
      <c r="C2" s="1513"/>
      <c r="D2" s="1514"/>
      <c r="E2" s="1514"/>
      <c r="F2" s="1514"/>
      <c r="G2" s="1514"/>
      <c r="H2" s="1514"/>
      <c r="I2" s="1515"/>
      <c r="J2" s="1516"/>
      <c r="K2" s="1516"/>
      <c r="L2" s="1517"/>
      <c r="M2" s="1486"/>
      <c r="N2" s="1487"/>
      <c r="O2" s="1488"/>
      <c r="P2" s="1489"/>
      <c r="Q2" s="1490"/>
      <c r="R2" s="1480"/>
      <c r="S2" s="1484"/>
      <c r="T2" s="1484"/>
      <c r="U2" s="1485"/>
      <c r="V2" s="1495"/>
      <c r="W2" s="1496"/>
      <c r="X2" s="1496"/>
      <c r="Y2" s="1496"/>
      <c r="Z2" s="1497"/>
      <c r="AA2" s="940"/>
      <c r="AB2" s="942">
        <v>1</v>
      </c>
    </row>
    <row r="3" spans="1:69" ht="18" customHeight="1">
      <c r="A3" s="1521" t="s">
        <v>153</v>
      </c>
      <c r="B3" s="1522"/>
      <c r="C3" s="1513"/>
      <c r="D3" s="1514"/>
      <c r="E3" s="1514"/>
      <c r="F3" s="1514"/>
      <c r="G3" s="1514"/>
      <c r="H3" s="1514"/>
      <c r="I3" s="1518"/>
      <c r="J3" s="1519"/>
      <c r="K3" s="1519"/>
      <c r="L3" s="1520"/>
      <c r="M3" s="1486"/>
      <c r="N3" s="1487"/>
      <c r="O3" s="1488"/>
      <c r="P3" s="1491"/>
      <c r="Q3" s="1492"/>
      <c r="R3" s="943" t="s">
        <v>154</v>
      </c>
      <c r="S3" s="1501">
        <f>SUM(N21,R21,V21,Z21,J27,N27,R27,V27,Z27)</f>
        <v>0</v>
      </c>
      <c r="T3" s="1502"/>
      <c r="U3" s="1503"/>
      <c r="V3" s="1498"/>
      <c r="W3" s="1499"/>
      <c r="X3" s="1499"/>
      <c r="Y3" s="1499"/>
      <c r="Z3" s="1500"/>
      <c r="AB3" s="1"/>
    </row>
    <row r="4" spans="1:69" ht="18.95" customHeight="1">
      <c r="A4" s="1526" t="s">
        <v>85</v>
      </c>
      <c r="B4" s="1527"/>
      <c r="C4" s="944" t="s">
        <v>158</v>
      </c>
      <c r="D4" s="945"/>
      <c r="E4" s="946" t="s">
        <v>86</v>
      </c>
      <c r="F4" s="947" t="s">
        <v>87</v>
      </c>
      <c r="G4" s="944" t="s">
        <v>158</v>
      </c>
      <c r="H4" s="945"/>
      <c r="I4" s="946" t="s">
        <v>86</v>
      </c>
      <c r="J4" s="947" t="s">
        <v>87</v>
      </c>
      <c r="K4" s="948" t="s">
        <v>155</v>
      </c>
      <c r="L4" s="945"/>
      <c r="M4" s="946" t="s">
        <v>86</v>
      </c>
      <c r="N4" s="947" t="s">
        <v>87</v>
      </c>
      <c r="O4" s="949" t="s">
        <v>156</v>
      </c>
      <c r="P4" s="945"/>
      <c r="Q4" s="946" t="s">
        <v>86</v>
      </c>
      <c r="R4" s="947" t="s">
        <v>87</v>
      </c>
      <c r="S4" s="950" t="s">
        <v>67</v>
      </c>
      <c r="T4" s="951"/>
      <c r="U4" s="952" t="s">
        <v>409</v>
      </c>
      <c r="V4" s="953" t="s">
        <v>410</v>
      </c>
      <c r="W4" s="954" t="s">
        <v>817</v>
      </c>
      <c r="X4" s="955"/>
      <c r="Y4" s="956" t="s">
        <v>86</v>
      </c>
      <c r="Z4" s="953" t="s">
        <v>87</v>
      </c>
      <c r="AA4" s="957"/>
      <c r="AB4" s="1478" t="s">
        <v>203</v>
      </c>
      <c r="AF4" s="959"/>
    </row>
    <row r="5" spans="1:69" s="2" customFormat="1" ht="18" customHeight="1">
      <c r="A5" s="960"/>
      <c r="B5" s="961"/>
      <c r="C5" s="962" t="s">
        <v>1025</v>
      </c>
      <c r="D5" s="963" t="s">
        <v>39</v>
      </c>
      <c r="E5" s="964">
        <f>SUM(E7:E11)</f>
        <v>4100</v>
      </c>
      <c r="F5" s="965">
        <f>SUM(F6:F11)</f>
        <v>0</v>
      </c>
      <c r="G5" s="966" t="s">
        <v>385</v>
      </c>
      <c r="H5" s="963" t="s">
        <v>39</v>
      </c>
      <c r="I5" s="964">
        <v>4690</v>
      </c>
      <c r="J5" s="138"/>
      <c r="K5" s="967" t="s">
        <v>412</v>
      </c>
      <c r="L5" s="968" t="s">
        <v>441</v>
      </c>
      <c r="M5" s="969">
        <v>760</v>
      </c>
      <c r="N5" s="128"/>
      <c r="O5" s="967" t="s">
        <v>412</v>
      </c>
      <c r="P5" s="968" t="s">
        <v>441</v>
      </c>
      <c r="Q5" s="969">
        <v>260</v>
      </c>
      <c r="R5" s="128"/>
      <c r="S5" s="967" t="s">
        <v>412</v>
      </c>
      <c r="T5" s="968" t="s">
        <v>441</v>
      </c>
      <c r="U5" s="969">
        <v>530</v>
      </c>
      <c r="V5" s="128"/>
      <c r="W5" s="967" t="s">
        <v>412</v>
      </c>
      <c r="X5" s="968" t="s">
        <v>441</v>
      </c>
      <c r="Y5" s="969">
        <v>150</v>
      </c>
      <c r="Z5" s="128"/>
      <c r="AA5" s="971"/>
      <c r="AB5" s="1478"/>
      <c r="AC5" s="941"/>
      <c r="AD5" s="959"/>
      <c r="AE5" s="941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1"/>
      <c r="BI5" s="941"/>
      <c r="BJ5" s="941"/>
      <c r="BK5" s="941"/>
      <c r="BL5" s="941"/>
      <c r="BM5" s="941"/>
      <c r="BN5" s="941"/>
      <c r="BO5" s="941"/>
      <c r="BP5" s="941"/>
      <c r="BQ5" s="941"/>
    </row>
    <row r="6" spans="1:69" s="2" customFormat="1" ht="18" customHeight="1">
      <c r="A6" s="972"/>
      <c r="B6" s="973"/>
      <c r="C6" s="974" t="s">
        <v>179</v>
      </c>
      <c r="D6" s="975"/>
      <c r="E6" s="969"/>
      <c r="F6" s="970"/>
      <c r="G6" s="976" t="s">
        <v>408</v>
      </c>
      <c r="H6" s="977" t="s">
        <v>39</v>
      </c>
      <c r="I6" s="978">
        <v>6300</v>
      </c>
      <c r="J6" s="132"/>
      <c r="K6" s="980" t="s">
        <v>1013</v>
      </c>
      <c r="L6" s="981" t="s">
        <v>441</v>
      </c>
      <c r="M6" s="978">
        <v>340</v>
      </c>
      <c r="N6" s="128"/>
      <c r="O6" s="980" t="s">
        <v>1007</v>
      </c>
      <c r="P6" s="981" t="s">
        <v>441</v>
      </c>
      <c r="Q6" s="978">
        <v>60</v>
      </c>
      <c r="R6" s="128"/>
      <c r="S6" s="980" t="s">
        <v>1007</v>
      </c>
      <c r="T6" s="981" t="s">
        <v>441</v>
      </c>
      <c r="U6" s="978">
        <v>230</v>
      </c>
      <c r="V6" s="128"/>
      <c r="W6" s="980" t="s">
        <v>1007</v>
      </c>
      <c r="X6" s="981" t="s">
        <v>441</v>
      </c>
      <c r="Y6" s="978">
        <v>50</v>
      </c>
      <c r="Z6" s="128"/>
      <c r="AA6" s="982"/>
      <c r="AB6" s="1478"/>
      <c r="AC6" s="941"/>
      <c r="AD6" s="941"/>
      <c r="AE6" s="941"/>
      <c r="AF6" s="941"/>
      <c r="AG6" s="941"/>
      <c r="AH6" s="941"/>
      <c r="AI6" s="941"/>
      <c r="AJ6" s="941"/>
      <c r="AK6" s="941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  <c r="BG6" s="941"/>
      <c r="BH6" s="941"/>
      <c r="BI6" s="941"/>
      <c r="BJ6" s="941"/>
      <c r="BK6" s="941"/>
      <c r="BL6" s="941"/>
      <c r="BM6" s="941"/>
      <c r="BN6" s="941"/>
      <c r="BO6" s="941"/>
      <c r="BP6" s="941"/>
      <c r="BQ6" s="941"/>
    </row>
    <row r="7" spans="1:69" s="2" customFormat="1" ht="18" customHeight="1">
      <c r="A7" s="972"/>
      <c r="B7" s="973"/>
      <c r="C7" s="983" t="s">
        <v>160</v>
      </c>
      <c r="D7" s="977"/>
      <c r="E7" s="978">
        <v>700</v>
      </c>
      <c r="F7" s="128"/>
      <c r="G7" s="976" t="s">
        <v>402</v>
      </c>
      <c r="H7" s="977" t="s">
        <v>39</v>
      </c>
      <c r="I7" s="978">
        <v>4720</v>
      </c>
      <c r="J7" s="132"/>
      <c r="K7" s="967" t="s">
        <v>439</v>
      </c>
      <c r="L7" s="981" t="s">
        <v>441</v>
      </c>
      <c r="M7" s="978">
        <v>440</v>
      </c>
      <c r="N7" s="128"/>
      <c r="O7" s="967" t="s">
        <v>439</v>
      </c>
      <c r="P7" s="981" t="s">
        <v>441</v>
      </c>
      <c r="Q7" s="978">
        <v>120</v>
      </c>
      <c r="R7" s="128"/>
      <c r="S7" s="967" t="s">
        <v>439</v>
      </c>
      <c r="T7" s="981" t="s">
        <v>441</v>
      </c>
      <c r="U7" s="978">
        <v>230</v>
      </c>
      <c r="V7" s="128"/>
      <c r="W7" s="967" t="s">
        <v>439</v>
      </c>
      <c r="X7" s="981" t="s">
        <v>441</v>
      </c>
      <c r="Y7" s="978">
        <v>90</v>
      </c>
      <c r="Z7" s="128"/>
      <c r="AA7" s="982"/>
      <c r="AB7" s="1478"/>
      <c r="AC7" s="941"/>
      <c r="AD7" s="941"/>
      <c r="AE7" s="941"/>
      <c r="AF7" s="941"/>
      <c r="AG7" s="941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  <c r="BG7" s="941"/>
      <c r="BH7" s="941"/>
      <c r="BI7" s="941"/>
      <c r="BJ7" s="941"/>
      <c r="BK7" s="941"/>
      <c r="BL7" s="941"/>
      <c r="BM7" s="941"/>
      <c r="BN7" s="941"/>
      <c r="BO7" s="941"/>
      <c r="BP7" s="941"/>
      <c r="BQ7" s="941"/>
    </row>
    <row r="8" spans="1:69" s="2" customFormat="1" ht="18" customHeight="1">
      <c r="A8" s="972"/>
      <c r="B8" s="973"/>
      <c r="C8" s="983" t="s">
        <v>161</v>
      </c>
      <c r="D8" s="977"/>
      <c r="E8" s="978">
        <v>600</v>
      </c>
      <c r="F8" s="128"/>
      <c r="G8" s="976" t="s">
        <v>403</v>
      </c>
      <c r="H8" s="977" t="s">
        <v>39</v>
      </c>
      <c r="I8" s="978">
        <v>4830</v>
      </c>
      <c r="J8" s="132"/>
      <c r="K8" s="967" t="s">
        <v>381</v>
      </c>
      <c r="L8" s="981" t="s">
        <v>441</v>
      </c>
      <c r="M8" s="978">
        <v>650</v>
      </c>
      <c r="N8" s="128"/>
      <c r="O8" s="967" t="s">
        <v>381</v>
      </c>
      <c r="P8" s="981" t="s">
        <v>441</v>
      </c>
      <c r="Q8" s="978">
        <v>180</v>
      </c>
      <c r="R8" s="128"/>
      <c r="S8" s="967" t="s">
        <v>381</v>
      </c>
      <c r="T8" s="981" t="s">
        <v>441</v>
      </c>
      <c r="U8" s="978">
        <v>250</v>
      </c>
      <c r="V8" s="128"/>
      <c r="W8" s="967" t="s">
        <v>381</v>
      </c>
      <c r="X8" s="981" t="s">
        <v>441</v>
      </c>
      <c r="Y8" s="978">
        <v>60</v>
      </c>
      <c r="Z8" s="128"/>
      <c r="AA8" s="982"/>
      <c r="AB8" s="1478"/>
      <c r="AC8" s="941"/>
      <c r="AD8" s="941"/>
      <c r="AE8" s="941"/>
      <c r="AF8" s="941"/>
      <c r="AG8" s="941"/>
      <c r="AH8" s="941"/>
      <c r="AI8" s="941"/>
      <c r="AJ8" s="941"/>
      <c r="AK8" s="941"/>
      <c r="AL8" s="941"/>
      <c r="AM8" s="941"/>
      <c r="AN8" s="941"/>
      <c r="AO8" s="941"/>
      <c r="AP8" s="941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  <c r="BG8" s="941"/>
      <c r="BH8" s="941"/>
      <c r="BI8" s="941"/>
      <c r="BJ8" s="941"/>
      <c r="BK8" s="941"/>
      <c r="BL8" s="941"/>
      <c r="BM8" s="941"/>
      <c r="BN8" s="941"/>
      <c r="BO8" s="941"/>
      <c r="BP8" s="941"/>
      <c r="BQ8" s="941"/>
    </row>
    <row r="9" spans="1:69" s="2" customFormat="1" ht="18" customHeight="1">
      <c r="A9" s="972"/>
      <c r="B9" s="973"/>
      <c r="C9" s="983" t="s">
        <v>162</v>
      </c>
      <c r="D9" s="977"/>
      <c r="E9" s="978">
        <v>550</v>
      </c>
      <c r="F9" s="128"/>
      <c r="G9" s="984" t="s">
        <v>407</v>
      </c>
      <c r="H9" s="985" t="s">
        <v>39</v>
      </c>
      <c r="I9" s="986">
        <v>4810</v>
      </c>
      <c r="J9" s="133"/>
      <c r="K9" s="967" t="s">
        <v>506</v>
      </c>
      <c r="L9" s="981" t="s">
        <v>441</v>
      </c>
      <c r="M9" s="978">
        <v>230</v>
      </c>
      <c r="N9" s="128"/>
      <c r="O9" s="967" t="s">
        <v>506</v>
      </c>
      <c r="P9" s="981" t="s">
        <v>441</v>
      </c>
      <c r="Q9" s="978">
        <v>50</v>
      </c>
      <c r="R9" s="128"/>
      <c r="S9" s="967" t="s">
        <v>506</v>
      </c>
      <c r="T9" s="981" t="s">
        <v>441</v>
      </c>
      <c r="U9" s="978">
        <v>90</v>
      </c>
      <c r="V9" s="128"/>
      <c r="W9" s="967" t="s">
        <v>506</v>
      </c>
      <c r="X9" s="981" t="s">
        <v>441</v>
      </c>
      <c r="Y9" s="978">
        <v>10</v>
      </c>
      <c r="Z9" s="128"/>
      <c r="AA9" s="971"/>
      <c r="AB9" s="1478"/>
      <c r="AC9" s="941"/>
      <c r="AD9" s="941"/>
      <c r="AE9" s="941"/>
      <c r="AF9" s="941"/>
      <c r="AG9" s="941"/>
      <c r="AH9" s="941"/>
      <c r="AI9" s="941"/>
      <c r="AJ9" s="941"/>
      <c r="AK9" s="941"/>
      <c r="AL9" s="941"/>
      <c r="AM9" s="941"/>
      <c r="AN9" s="941"/>
      <c r="AO9" s="941"/>
      <c r="AP9" s="941"/>
      <c r="AQ9" s="941"/>
      <c r="AR9" s="941"/>
      <c r="AS9" s="941"/>
      <c r="AT9" s="941"/>
      <c r="AU9" s="941"/>
      <c r="AV9" s="941"/>
      <c r="AW9" s="941"/>
      <c r="AX9" s="941"/>
      <c r="AY9" s="941"/>
      <c r="AZ9" s="941"/>
      <c r="BA9" s="941"/>
      <c r="BB9" s="941"/>
      <c r="BC9" s="941"/>
      <c r="BD9" s="941"/>
      <c r="BE9" s="941"/>
      <c r="BF9" s="941"/>
      <c r="BG9" s="941"/>
      <c r="BH9" s="941"/>
      <c r="BI9" s="941"/>
      <c r="BJ9" s="941"/>
      <c r="BK9" s="941"/>
      <c r="BL9" s="941"/>
      <c r="BM9" s="941"/>
      <c r="BN9" s="941"/>
      <c r="BO9" s="941"/>
      <c r="BP9" s="941"/>
      <c r="BQ9" s="941"/>
    </row>
    <row r="10" spans="1:69" s="2" customFormat="1" ht="18" customHeight="1">
      <c r="A10" s="972"/>
      <c r="B10" s="973"/>
      <c r="C10" s="988" t="s">
        <v>221</v>
      </c>
      <c r="D10" s="989"/>
      <c r="E10" s="990">
        <v>1100</v>
      </c>
      <c r="F10" s="128"/>
      <c r="G10" s="991" t="s">
        <v>1027</v>
      </c>
      <c r="H10" s="975" t="s">
        <v>39</v>
      </c>
      <c r="I10" s="969">
        <f>SUM(I12:I13)</f>
        <v>3400</v>
      </c>
      <c r="J10" s="992">
        <f>SUM(J11:J13)</f>
        <v>0</v>
      </c>
      <c r="K10" s="967" t="s">
        <v>507</v>
      </c>
      <c r="L10" s="981" t="s">
        <v>441</v>
      </c>
      <c r="M10" s="978">
        <v>550</v>
      </c>
      <c r="N10" s="128"/>
      <c r="O10" s="967" t="s">
        <v>507</v>
      </c>
      <c r="P10" s="981" t="s">
        <v>441</v>
      </c>
      <c r="Q10" s="978">
        <v>100</v>
      </c>
      <c r="R10" s="128"/>
      <c r="S10" s="967" t="s">
        <v>507</v>
      </c>
      <c r="T10" s="981" t="s">
        <v>441</v>
      </c>
      <c r="U10" s="978">
        <v>120</v>
      </c>
      <c r="V10" s="128"/>
      <c r="W10" s="967" t="s">
        <v>507</v>
      </c>
      <c r="X10" s="981" t="s">
        <v>441</v>
      </c>
      <c r="Y10" s="978">
        <v>60</v>
      </c>
      <c r="Z10" s="128"/>
      <c r="AA10" s="971"/>
      <c r="AB10" s="1478"/>
      <c r="AC10" s="941"/>
      <c r="AD10" s="941"/>
      <c r="AE10" s="941"/>
      <c r="AF10" s="941"/>
      <c r="AG10" s="941"/>
      <c r="AH10" s="941"/>
      <c r="AI10" s="941"/>
      <c r="AJ10" s="941"/>
      <c r="AK10" s="941"/>
      <c r="AL10" s="941"/>
      <c r="AM10" s="941"/>
      <c r="AN10" s="941"/>
      <c r="AO10" s="941"/>
      <c r="AP10" s="941"/>
      <c r="AQ10" s="941"/>
      <c r="AR10" s="941"/>
      <c r="AS10" s="941"/>
      <c r="AT10" s="941"/>
      <c r="AU10" s="941"/>
      <c r="AV10" s="941"/>
      <c r="AW10" s="941"/>
      <c r="AX10" s="941"/>
      <c r="AY10" s="941"/>
      <c r="AZ10" s="941"/>
      <c r="BA10" s="941"/>
      <c r="BB10" s="941"/>
      <c r="BC10" s="941"/>
      <c r="BD10" s="941"/>
      <c r="BE10" s="941"/>
      <c r="BF10" s="941"/>
      <c r="BG10" s="941"/>
      <c r="BH10" s="941"/>
      <c r="BI10" s="941"/>
      <c r="BJ10" s="941"/>
      <c r="BK10" s="941"/>
      <c r="BL10" s="941"/>
      <c r="BM10" s="941"/>
      <c r="BN10" s="941"/>
      <c r="BO10" s="941"/>
      <c r="BP10" s="941"/>
      <c r="BQ10" s="941"/>
    </row>
    <row r="11" spans="1:69" s="2" customFormat="1" ht="18" customHeight="1">
      <c r="A11" s="972"/>
      <c r="B11" s="973"/>
      <c r="C11" s="993" t="s">
        <v>380</v>
      </c>
      <c r="D11" s="985"/>
      <c r="E11" s="986">
        <v>1150</v>
      </c>
      <c r="F11" s="133"/>
      <c r="G11" s="994" t="s">
        <v>413</v>
      </c>
      <c r="H11" s="995"/>
      <c r="I11" s="978"/>
      <c r="J11" s="970"/>
      <c r="K11" s="967" t="s">
        <v>508</v>
      </c>
      <c r="L11" s="981" t="s">
        <v>441</v>
      </c>
      <c r="M11" s="978">
        <v>410</v>
      </c>
      <c r="N11" s="128"/>
      <c r="O11" s="967" t="s">
        <v>508</v>
      </c>
      <c r="P11" s="981" t="s">
        <v>441</v>
      </c>
      <c r="Q11" s="978">
        <v>140</v>
      </c>
      <c r="R11" s="128"/>
      <c r="S11" s="967" t="s">
        <v>508</v>
      </c>
      <c r="T11" s="981" t="s">
        <v>441</v>
      </c>
      <c r="U11" s="978">
        <v>200</v>
      </c>
      <c r="V11" s="128"/>
      <c r="W11" s="967" t="s">
        <v>508</v>
      </c>
      <c r="X11" s="981" t="s">
        <v>441</v>
      </c>
      <c r="Y11" s="996">
        <v>50</v>
      </c>
      <c r="Z11" s="132"/>
      <c r="AA11" s="982"/>
      <c r="AB11" s="1478"/>
      <c r="AC11" s="941"/>
      <c r="AD11" s="941"/>
      <c r="AE11" s="941"/>
      <c r="AF11" s="941"/>
      <c r="AG11" s="941"/>
      <c r="AH11" s="941"/>
      <c r="AI11" s="941"/>
      <c r="AJ11" s="941"/>
      <c r="AK11" s="941"/>
      <c r="AL11" s="941"/>
      <c r="AM11" s="941"/>
      <c r="AN11" s="941"/>
      <c r="AO11" s="941"/>
      <c r="AP11" s="941"/>
      <c r="AQ11" s="941"/>
      <c r="AR11" s="941"/>
      <c r="AS11" s="941"/>
      <c r="AT11" s="941"/>
      <c r="AU11" s="941"/>
      <c r="AV11" s="941"/>
      <c r="AW11" s="941"/>
      <c r="AX11" s="941"/>
      <c r="AY11" s="941"/>
      <c r="AZ11" s="941"/>
      <c r="BA11" s="941"/>
      <c r="BB11" s="941"/>
      <c r="BC11" s="941"/>
      <c r="BD11" s="941"/>
      <c r="BE11" s="941"/>
      <c r="BF11" s="941"/>
      <c r="BG11" s="941"/>
      <c r="BH11" s="941"/>
      <c r="BI11" s="941"/>
      <c r="BJ11" s="941"/>
      <c r="BK11" s="941"/>
      <c r="BL11" s="941"/>
      <c r="BM11" s="941"/>
      <c r="BN11" s="941"/>
      <c r="BO11" s="941"/>
      <c r="BP11" s="941"/>
      <c r="BQ11" s="941"/>
    </row>
    <row r="12" spans="1:69" s="2" customFormat="1" ht="18" customHeight="1">
      <c r="A12" s="972"/>
      <c r="B12" s="973"/>
      <c r="C12" s="997" t="s">
        <v>1011</v>
      </c>
      <c r="D12" s="998" t="s">
        <v>39</v>
      </c>
      <c r="E12" s="999">
        <v>4470</v>
      </c>
      <c r="F12" s="1078"/>
      <c r="G12" s="983" t="s">
        <v>938</v>
      </c>
      <c r="H12" s="977"/>
      <c r="I12" s="978">
        <v>1870</v>
      </c>
      <c r="J12" s="128"/>
      <c r="K12" s="967" t="s">
        <v>837</v>
      </c>
      <c r="L12" s="981" t="s">
        <v>441</v>
      </c>
      <c r="M12" s="978">
        <v>290</v>
      </c>
      <c r="N12" s="128"/>
      <c r="O12" s="967" t="s">
        <v>837</v>
      </c>
      <c r="P12" s="981" t="s">
        <v>441</v>
      </c>
      <c r="Q12" s="978">
        <v>40</v>
      </c>
      <c r="R12" s="128"/>
      <c r="S12" s="967" t="s">
        <v>837</v>
      </c>
      <c r="T12" s="981" t="s">
        <v>441</v>
      </c>
      <c r="U12" s="978">
        <v>100</v>
      </c>
      <c r="V12" s="128"/>
      <c r="W12" s="967" t="s">
        <v>837</v>
      </c>
      <c r="X12" s="981" t="s">
        <v>441</v>
      </c>
      <c r="Y12" s="996">
        <v>10</v>
      </c>
      <c r="Z12" s="132"/>
      <c r="AA12" s="982"/>
      <c r="AB12" s="1001"/>
      <c r="AC12" s="941"/>
      <c r="AD12" s="941"/>
      <c r="AE12" s="941"/>
      <c r="AF12" s="941"/>
      <c r="AG12" s="941"/>
      <c r="AH12" s="941"/>
      <c r="AI12" s="941"/>
      <c r="AJ12" s="941"/>
      <c r="AK12" s="941"/>
      <c r="AL12" s="941"/>
      <c r="AM12" s="941"/>
      <c r="AN12" s="941"/>
      <c r="AO12" s="941"/>
      <c r="AP12" s="941"/>
      <c r="AQ12" s="941"/>
      <c r="AR12" s="941"/>
      <c r="AS12" s="941"/>
      <c r="AT12" s="941"/>
      <c r="AU12" s="941"/>
      <c r="AV12" s="941"/>
      <c r="AW12" s="941"/>
      <c r="AX12" s="941"/>
      <c r="AY12" s="941"/>
      <c r="AZ12" s="941"/>
      <c r="BA12" s="941"/>
      <c r="BB12" s="941"/>
      <c r="BC12" s="941"/>
      <c r="BD12" s="941"/>
      <c r="BE12" s="941"/>
      <c r="BF12" s="941"/>
      <c r="BG12" s="941"/>
      <c r="BH12" s="941"/>
      <c r="BI12" s="941"/>
      <c r="BJ12" s="941"/>
      <c r="BK12" s="941"/>
      <c r="BL12" s="941"/>
      <c r="BM12" s="941"/>
      <c r="BN12" s="941"/>
      <c r="BO12" s="941"/>
      <c r="BP12" s="941"/>
      <c r="BQ12" s="941"/>
    </row>
    <row r="13" spans="1:69" s="2" customFormat="1" ht="18" customHeight="1">
      <c r="A13" s="972"/>
      <c r="B13" s="973"/>
      <c r="C13" s="1002" t="s">
        <v>1021</v>
      </c>
      <c r="D13" s="963" t="s">
        <v>39</v>
      </c>
      <c r="E13" s="964">
        <f>SUM(E15:E16)</f>
        <v>6100</v>
      </c>
      <c r="F13" s="1003">
        <f>SUM(F14:F16)</f>
        <v>0</v>
      </c>
      <c r="G13" s="1004" t="s">
        <v>414</v>
      </c>
      <c r="H13" s="985"/>
      <c r="I13" s="986">
        <v>1530</v>
      </c>
      <c r="J13" s="133"/>
      <c r="K13" s="967" t="s">
        <v>838</v>
      </c>
      <c r="L13" s="981" t="s">
        <v>441</v>
      </c>
      <c r="M13" s="978">
        <v>290</v>
      </c>
      <c r="N13" s="128"/>
      <c r="O13" s="967" t="s">
        <v>838</v>
      </c>
      <c r="P13" s="981" t="s">
        <v>441</v>
      </c>
      <c r="Q13" s="978">
        <v>50</v>
      </c>
      <c r="R13" s="128"/>
      <c r="S13" s="967" t="s">
        <v>838</v>
      </c>
      <c r="T13" s="981" t="s">
        <v>441</v>
      </c>
      <c r="U13" s="1005">
        <v>100</v>
      </c>
      <c r="V13" s="128"/>
      <c r="W13" s="967" t="s">
        <v>838</v>
      </c>
      <c r="X13" s="981" t="s">
        <v>441</v>
      </c>
      <c r="Y13" s="1006">
        <v>20</v>
      </c>
      <c r="Z13" s="132"/>
      <c r="AA13" s="971"/>
      <c r="AB13" s="1001"/>
      <c r="AC13" s="941"/>
      <c r="AD13" s="941"/>
      <c r="AE13" s="941"/>
      <c r="AF13" s="941"/>
      <c r="AG13" s="941"/>
      <c r="AH13" s="941"/>
      <c r="AI13" s="941"/>
      <c r="AJ13" s="941"/>
      <c r="AK13" s="941"/>
      <c r="AL13" s="941"/>
      <c r="AM13" s="941"/>
      <c r="AN13" s="941"/>
      <c r="AO13" s="941"/>
      <c r="AP13" s="941"/>
      <c r="AQ13" s="941"/>
      <c r="AR13" s="941"/>
      <c r="AS13" s="941"/>
      <c r="AT13" s="941"/>
      <c r="AU13" s="941"/>
      <c r="AV13" s="941"/>
      <c r="AW13" s="941"/>
      <c r="AX13" s="941"/>
      <c r="AY13" s="941"/>
      <c r="AZ13" s="941"/>
      <c r="BA13" s="941"/>
      <c r="BB13" s="941"/>
      <c r="BC13" s="941"/>
      <c r="BD13" s="941"/>
      <c r="BE13" s="941"/>
      <c r="BF13" s="941"/>
      <c r="BG13" s="941"/>
      <c r="BH13" s="941"/>
      <c r="BI13" s="941"/>
      <c r="BJ13" s="941"/>
      <c r="BK13" s="941"/>
      <c r="BL13" s="941"/>
      <c r="BM13" s="941"/>
      <c r="BN13" s="941"/>
      <c r="BO13" s="941"/>
      <c r="BP13" s="941"/>
      <c r="BQ13" s="941"/>
    </row>
    <row r="14" spans="1:69" s="2" customFormat="1" ht="18" customHeight="1">
      <c r="A14" s="972"/>
      <c r="B14" s="973"/>
      <c r="C14" s="1007" t="s">
        <v>179</v>
      </c>
      <c r="D14" s="1008"/>
      <c r="E14" s="1009"/>
      <c r="F14" s="1010"/>
      <c r="G14" s="1011" t="s">
        <v>1028</v>
      </c>
      <c r="H14" s="1012" t="s">
        <v>39</v>
      </c>
      <c r="I14" s="1013">
        <f>SUM(I16:I18)</f>
        <v>4650</v>
      </c>
      <c r="J14" s="1014">
        <f>SUM(J15:J18)</f>
        <v>0</v>
      </c>
      <c r="K14" s="967" t="s">
        <v>839</v>
      </c>
      <c r="L14" s="981" t="s">
        <v>441</v>
      </c>
      <c r="M14" s="978">
        <v>320</v>
      </c>
      <c r="N14" s="128"/>
      <c r="O14" s="967" t="s">
        <v>839</v>
      </c>
      <c r="P14" s="981" t="s">
        <v>441</v>
      </c>
      <c r="Q14" s="978">
        <v>60</v>
      </c>
      <c r="R14" s="128"/>
      <c r="S14" s="967" t="s">
        <v>839</v>
      </c>
      <c r="T14" s="981" t="s">
        <v>441</v>
      </c>
      <c r="U14" s="996">
        <v>80</v>
      </c>
      <c r="V14" s="132"/>
      <c r="W14" s="967" t="s">
        <v>839</v>
      </c>
      <c r="X14" s="981" t="s">
        <v>441</v>
      </c>
      <c r="Y14" s="996">
        <v>30</v>
      </c>
      <c r="Z14" s="132"/>
      <c r="AA14" s="959"/>
      <c r="AB14" s="1001"/>
      <c r="AC14" s="941"/>
      <c r="AD14" s="941"/>
      <c r="AE14" s="941"/>
      <c r="AF14" s="941"/>
      <c r="AG14" s="941"/>
      <c r="AH14" s="941"/>
      <c r="AI14" s="941"/>
      <c r="AJ14" s="941"/>
      <c r="AK14" s="941"/>
      <c r="AL14" s="941"/>
      <c r="AM14" s="941"/>
      <c r="AN14" s="941"/>
      <c r="AO14" s="941"/>
      <c r="AP14" s="941"/>
      <c r="AQ14" s="941"/>
      <c r="AR14" s="941"/>
      <c r="AS14" s="941"/>
      <c r="AT14" s="941"/>
      <c r="AU14" s="941"/>
      <c r="AV14" s="941"/>
      <c r="AW14" s="941"/>
      <c r="AX14" s="941"/>
      <c r="AY14" s="941"/>
      <c r="AZ14" s="941"/>
      <c r="BA14" s="941"/>
      <c r="BB14" s="941"/>
      <c r="BC14" s="941"/>
      <c r="BD14" s="941"/>
      <c r="BE14" s="941"/>
      <c r="BF14" s="941"/>
      <c r="BG14" s="941"/>
      <c r="BH14" s="941"/>
      <c r="BI14" s="941"/>
      <c r="BJ14" s="941"/>
      <c r="BK14" s="941"/>
      <c r="BL14" s="941"/>
      <c r="BM14" s="941"/>
      <c r="BN14" s="941"/>
      <c r="BO14" s="941"/>
      <c r="BP14" s="941"/>
      <c r="BQ14" s="941"/>
    </row>
    <row r="15" spans="1:69" s="2" customFormat="1" ht="18" customHeight="1">
      <c r="A15" s="1015"/>
      <c r="B15" s="1016"/>
      <c r="C15" s="1017" t="s">
        <v>849</v>
      </c>
      <c r="D15" s="1008"/>
      <c r="E15" s="978">
        <v>2200</v>
      </c>
      <c r="F15" s="128"/>
      <c r="G15" s="994" t="s">
        <v>415</v>
      </c>
      <c r="H15" s="995"/>
      <c r="I15" s="978"/>
      <c r="J15" s="970"/>
      <c r="K15" s="967" t="s">
        <v>840</v>
      </c>
      <c r="L15" s="981" t="s">
        <v>441</v>
      </c>
      <c r="M15" s="978">
        <v>280</v>
      </c>
      <c r="N15" s="128"/>
      <c r="O15" s="967" t="s">
        <v>840</v>
      </c>
      <c r="P15" s="981" t="s">
        <v>441</v>
      </c>
      <c r="Q15" s="978">
        <v>80</v>
      </c>
      <c r="R15" s="128"/>
      <c r="S15" s="967" t="s">
        <v>840</v>
      </c>
      <c r="T15" s="981" t="s">
        <v>441</v>
      </c>
      <c r="U15" s="1018">
        <v>210</v>
      </c>
      <c r="V15" s="132"/>
      <c r="W15" s="967" t="s">
        <v>840</v>
      </c>
      <c r="X15" s="981" t="s">
        <v>441</v>
      </c>
      <c r="Y15" s="996">
        <v>40</v>
      </c>
      <c r="Z15" s="132"/>
      <c r="AA15" s="959"/>
      <c r="AB15" s="1001"/>
      <c r="AC15" s="941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941"/>
      <c r="AO15" s="941"/>
      <c r="AP15" s="941"/>
      <c r="AQ15" s="941"/>
      <c r="AR15" s="941"/>
      <c r="AS15" s="941"/>
      <c r="AT15" s="941"/>
      <c r="AU15" s="941"/>
      <c r="AV15" s="941"/>
      <c r="AW15" s="941"/>
      <c r="AX15" s="941"/>
      <c r="AY15" s="941"/>
      <c r="AZ15" s="941"/>
      <c r="BA15" s="941"/>
      <c r="BB15" s="941"/>
      <c r="BC15" s="941"/>
      <c r="BD15" s="941"/>
      <c r="BE15" s="941"/>
      <c r="BF15" s="941"/>
      <c r="BG15" s="941"/>
      <c r="BH15" s="941"/>
      <c r="BI15" s="941"/>
      <c r="BJ15" s="941"/>
      <c r="BK15" s="941"/>
      <c r="BL15" s="941"/>
      <c r="BM15" s="941"/>
      <c r="BN15" s="941"/>
      <c r="BO15" s="941"/>
      <c r="BP15" s="941"/>
      <c r="BQ15" s="941"/>
    </row>
    <row r="16" spans="1:69" s="2" customFormat="1" ht="18" customHeight="1">
      <c r="A16" s="1524" t="s">
        <v>159</v>
      </c>
      <c r="B16" s="1525"/>
      <c r="C16" s="1019" t="s">
        <v>1012</v>
      </c>
      <c r="D16" s="1020"/>
      <c r="E16" s="986">
        <v>3900</v>
      </c>
      <c r="F16" s="128"/>
      <c r="G16" s="1021" t="s">
        <v>76</v>
      </c>
      <c r="H16" s="1022"/>
      <c r="I16" s="1005">
        <v>940</v>
      </c>
      <c r="J16" s="128"/>
      <c r="K16" s="967" t="s">
        <v>841</v>
      </c>
      <c r="L16" s="1023" t="s">
        <v>441</v>
      </c>
      <c r="M16" s="978">
        <v>30</v>
      </c>
      <c r="N16" s="128"/>
      <c r="O16" s="967" t="s">
        <v>841</v>
      </c>
      <c r="P16" s="981" t="s">
        <v>441</v>
      </c>
      <c r="Q16" s="978">
        <v>10</v>
      </c>
      <c r="R16" s="128"/>
      <c r="S16" s="967" t="s">
        <v>841</v>
      </c>
      <c r="T16" s="981" t="s">
        <v>441</v>
      </c>
      <c r="U16" s="978">
        <v>10</v>
      </c>
      <c r="V16" s="132"/>
      <c r="W16" s="967" t="s">
        <v>841</v>
      </c>
      <c r="X16" s="981" t="s">
        <v>441</v>
      </c>
      <c r="Y16" s="978">
        <v>10</v>
      </c>
      <c r="Z16" s="128"/>
      <c r="AA16" s="959"/>
      <c r="AB16" s="1001"/>
      <c r="AC16" s="941"/>
      <c r="AD16" s="941"/>
      <c r="AE16" s="941"/>
      <c r="AF16" s="941"/>
      <c r="AG16" s="941"/>
      <c r="AH16" s="941"/>
      <c r="AI16" s="941"/>
      <c r="AJ16" s="941"/>
      <c r="AK16" s="941"/>
      <c r="AL16" s="941"/>
      <c r="AM16" s="941"/>
      <c r="AN16" s="941"/>
      <c r="AO16" s="941"/>
      <c r="AP16" s="941"/>
      <c r="AQ16" s="941"/>
      <c r="AR16" s="941"/>
      <c r="AS16" s="941"/>
      <c r="AT16" s="941"/>
      <c r="AU16" s="941"/>
      <c r="AV16" s="941"/>
      <c r="AW16" s="941"/>
      <c r="AX16" s="941"/>
      <c r="AY16" s="941"/>
      <c r="AZ16" s="941"/>
      <c r="BA16" s="941"/>
      <c r="BB16" s="941"/>
      <c r="BC16" s="941"/>
      <c r="BD16" s="941"/>
      <c r="BE16" s="941"/>
      <c r="BF16" s="941"/>
      <c r="BG16" s="941"/>
      <c r="BH16" s="941"/>
      <c r="BI16" s="941"/>
      <c r="BJ16" s="941"/>
      <c r="BK16" s="941"/>
      <c r="BL16" s="941"/>
      <c r="BM16" s="941"/>
      <c r="BN16" s="941"/>
      <c r="BO16" s="941"/>
      <c r="BP16" s="941"/>
      <c r="BQ16" s="941"/>
    </row>
    <row r="17" spans="1:69" s="2" customFormat="1" ht="18" customHeight="1">
      <c r="A17" s="1504" t="s">
        <v>230</v>
      </c>
      <c r="B17" s="1505"/>
      <c r="C17" s="962" t="s">
        <v>1026</v>
      </c>
      <c r="D17" s="963" t="s">
        <v>39</v>
      </c>
      <c r="E17" s="1024">
        <f>SUM(E19:E22)</f>
        <v>9000</v>
      </c>
      <c r="F17" s="1003">
        <f>SUM(F18:F22)</f>
        <v>0</v>
      </c>
      <c r="G17" s="1025" t="s">
        <v>180</v>
      </c>
      <c r="H17" s="1026"/>
      <c r="I17" s="1027">
        <v>1280</v>
      </c>
      <c r="J17" s="128"/>
      <c r="K17" s="967" t="s">
        <v>842</v>
      </c>
      <c r="L17" s="1023" t="s">
        <v>441</v>
      </c>
      <c r="M17" s="978">
        <v>20</v>
      </c>
      <c r="N17" s="128"/>
      <c r="O17" s="967"/>
      <c r="P17" s="981"/>
      <c r="Q17" s="978"/>
      <c r="R17" s="970"/>
      <c r="S17" s="967" t="s">
        <v>842</v>
      </c>
      <c r="T17" s="981" t="s">
        <v>441</v>
      </c>
      <c r="U17" s="978">
        <v>10</v>
      </c>
      <c r="V17" s="132"/>
      <c r="W17" s="967" t="s">
        <v>842</v>
      </c>
      <c r="X17" s="981" t="s">
        <v>441</v>
      </c>
      <c r="Y17" s="978">
        <v>10</v>
      </c>
      <c r="Z17" s="139"/>
      <c r="AA17" s="959"/>
      <c r="AB17" s="1001"/>
      <c r="AC17" s="941"/>
      <c r="AD17" s="941"/>
      <c r="AE17" s="941"/>
      <c r="AF17" s="941"/>
      <c r="AG17" s="941"/>
      <c r="AH17" s="941"/>
      <c r="AI17" s="941"/>
      <c r="AJ17" s="941"/>
      <c r="AK17" s="941"/>
      <c r="AL17" s="941"/>
      <c r="AM17" s="941"/>
      <c r="AN17" s="941"/>
      <c r="AO17" s="941"/>
      <c r="AP17" s="941"/>
      <c r="AQ17" s="941"/>
      <c r="AR17" s="941"/>
      <c r="AS17" s="941"/>
      <c r="AT17" s="941"/>
      <c r="AU17" s="941"/>
      <c r="AV17" s="941"/>
      <c r="AW17" s="941"/>
      <c r="AX17" s="941"/>
      <c r="AY17" s="941"/>
      <c r="AZ17" s="941"/>
      <c r="BA17" s="941"/>
      <c r="BB17" s="941"/>
      <c r="BC17" s="941"/>
      <c r="BD17" s="941"/>
      <c r="BE17" s="941"/>
      <c r="BF17" s="941"/>
      <c r="BG17" s="941"/>
      <c r="BH17" s="941"/>
      <c r="BI17" s="941"/>
      <c r="BJ17" s="941"/>
      <c r="BK17" s="941"/>
      <c r="BL17" s="941"/>
      <c r="BM17" s="941"/>
      <c r="BN17" s="941"/>
      <c r="BO17" s="941"/>
      <c r="BP17" s="941"/>
      <c r="BQ17" s="941"/>
    </row>
    <row r="18" spans="1:69" s="2" customFormat="1" ht="18" customHeight="1">
      <c r="A18" s="972"/>
      <c r="B18" s="973"/>
      <c r="C18" s="974" t="s">
        <v>179</v>
      </c>
      <c r="D18" s="975"/>
      <c r="E18" s="969"/>
      <c r="F18" s="970"/>
      <c r="G18" s="1029" t="s">
        <v>416</v>
      </c>
      <c r="H18" s="1030"/>
      <c r="I18" s="986">
        <v>2430</v>
      </c>
      <c r="J18" s="820"/>
      <c r="K18" s="967" t="s">
        <v>843</v>
      </c>
      <c r="L18" s="1023" t="s">
        <v>441</v>
      </c>
      <c r="M18" s="978">
        <v>50</v>
      </c>
      <c r="N18" s="140"/>
      <c r="O18" s="967" t="s">
        <v>843</v>
      </c>
      <c r="P18" s="981" t="s">
        <v>441</v>
      </c>
      <c r="Q18" s="978">
        <v>20</v>
      </c>
      <c r="R18" s="128"/>
      <c r="S18" s="967" t="s">
        <v>843</v>
      </c>
      <c r="T18" s="981" t="s">
        <v>441</v>
      </c>
      <c r="U18" s="978">
        <v>30</v>
      </c>
      <c r="V18" s="132"/>
      <c r="W18" s="967"/>
      <c r="X18" s="981"/>
      <c r="Y18" s="978"/>
      <c r="Z18" s="970"/>
      <c r="AA18" s="959"/>
      <c r="AB18" s="1001"/>
      <c r="AC18" s="941"/>
      <c r="AD18" s="941"/>
      <c r="AE18" s="941"/>
      <c r="AF18" s="941"/>
      <c r="AG18" s="941"/>
      <c r="AH18" s="941"/>
      <c r="AI18" s="941"/>
      <c r="AJ18" s="941"/>
      <c r="AK18" s="941"/>
      <c r="AL18" s="941"/>
      <c r="AM18" s="941"/>
      <c r="AN18" s="941"/>
      <c r="AO18" s="941"/>
      <c r="AP18" s="941"/>
      <c r="AQ18" s="941"/>
      <c r="AR18" s="941"/>
      <c r="AS18" s="941"/>
      <c r="AT18" s="941"/>
      <c r="AU18" s="941"/>
      <c r="AV18" s="941"/>
      <c r="AW18" s="941"/>
      <c r="AX18" s="941"/>
      <c r="AY18" s="941"/>
      <c r="AZ18" s="941"/>
      <c r="BA18" s="941"/>
      <c r="BB18" s="941"/>
      <c r="BC18" s="941"/>
      <c r="BD18" s="941"/>
      <c r="BE18" s="941"/>
      <c r="BF18" s="941"/>
      <c r="BG18" s="941"/>
      <c r="BH18" s="941"/>
      <c r="BI18" s="941"/>
      <c r="BJ18" s="941"/>
      <c r="BK18" s="941"/>
      <c r="BL18" s="941"/>
      <c r="BM18" s="941"/>
      <c r="BN18" s="941"/>
      <c r="BO18" s="941"/>
      <c r="BP18" s="941"/>
      <c r="BQ18" s="941"/>
    </row>
    <row r="19" spans="1:69" s="2" customFormat="1" ht="18" customHeight="1">
      <c r="A19" s="972"/>
      <c r="B19" s="973"/>
      <c r="C19" s="983" t="s">
        <v>217</v>
      </c>
      <c r="D19" s="977"/>
      <c r="E19" s="978">
        <v>2800</v>
      </c>
      <c r="F19" s="128"/>
      <c r="G19" s="1032" t="s">
        <v>163</v>
      </c>
      <c r="H19" s="977" t="s">
        <v>39</v>
      </c>
      <c r="I19" s="978">
        <v>1320</v>
      </c>
      <c r="J19" s="128"/>
      <c r="K19" s="967" t="s">
        <v>844</v>
      </c>
      <c r="L19" s="1023" t="s">
        <v>441</v>
      </c>
      <c r="M19" s="978">
        <v>20</v>
      </c>
      <c r="N19" s="128"/>
      <c r="O19" s="967" t="s">
        <v>844</v>
      </c>
      <c r="P19" s="981" t="s">
        <v>441</v>
      </c>
      <c r="Q19" s="978">
        <v>10</v>
      </c>
      <c r="R19" s="128"/>
      <c r="S19" s="967" t="s">
        <v>844</v>
      </c>
      <c r="T19" s="981" t="s">
        <v>441</v>
      </c>
      <c r="U19" s="978">
        <v>10</v>
      </c>
      <c r="V19" s="132"/>
      <c r="W19" s="967" t="s">
        <v>844</v>
      </c>
      <c r="X19" s="981" t="s">
        <v>441</v>
      </c>
      <c r="Y19" s="978">
        <v>10</v>
      </c>
      <c r="Z19" s="128"/>
      <c r="AA19" s="959"/>
      <c r="AB19" s="1001"/>
      <c r="AC19" s="941"/>
      <c r="AD19" s="941"/>
      <c r="AE19" s="941"/>
      <c r="AF19" s="941"/>
      <c r="AG19" s="941"/>
      <c r="AH19" s="941"/>
      <c r="AI19" s="941"/>
      <c r="AJ19" s="941"/>
      <c r="AK19" s="941"/>
      <c r="AL19" s="941"/>
      <c r="AM19" s="941"/>
      <c r="AN19" s="941"/>
      <c r="AO19" s="941"/>
      <c r="AP19" s="941"/>
      <c r="AQ19" s="941"/>
      <c r="AR19" s="941"/>
      <c r="AS19" s="941"/>
      <c r="AT19" s="941"/>
      <c r="AU19" s="941"/>
      <c r="AV19" s="941"/>
      <c r="AW19" s="941"/>
      <c r="AX19" s="941"/>
      <c r="AY19" s="941"/>
      <c r="AZ19" s="941"/>
      <c r="BA19" s="941"/>
      <c r="BB19" s="941"/>
      <c r="BC19" s="941"/>
      <c r="BD19" s="941"/>
      <c r="BE19" s="941"/>
      <c r="BF19" s="941"/>
      <c r="BG19" s="941"/>
      <c r="BH19" s="941"/>
      <c r="BI19" s="941"/>
      <c r="BJ19" s="941"/>
      <c r="BK19" s="941"/>
      <c r="BL19" s="941"/>
      <c r="BM19" s="941"/>
      <c r="BN19" s="941"/>
      <c r="BO19" s="941"/>
      <c r="BP19" s="941"/>
      <c r="BQ19" s="941"/>
    </row>
    <row r="20" spans="1:69" s="2" customFormat="1" ht="18" customHeight="1">
      <c r="A20" s="972"/>
      <c r="B20" s="1016"/>
      <c r="C20" s="983" t="s">
        <v>218</v>
      </c>
      <c r="D20" s="977"/>
      <c r="E20" s="978">
        <v>1400</v>
      </c>
      <c r="F20" s="128"/>
      <c r="G20" s="1032" t="s">
        <v>164</v>
      </c>
      <c r="H20" s="977" t="s">
        <v>39</v>
      </c>
      <c r="I20" s="978">
        <v>1030</v>
      </c>
      <c r="J20" s="128"/>
      <c r="K20" s="967" t="s">
        <v>845</v>
      </c>
      <c r="L20" s="1023" t="s">
        <v>441</v>
      </c>
      <c r="M20" s="978">
        <v>70</v>
      </c>
      <c r="N20" s="128"/>
      <c r="O20" s="967" t="s">
        <v>845</v>
      </c>
      <c r="P20" s="981" t="s">
        <v>441</v>
      </c>
      <c r="Q20" s="978">
        <v>40</v>
      </c>
      <c r="R20" s="128"/>
      <c r="S20" s="967" t="s">
        <v>845</v>
      </c>
      <c r="T20" s="981" t="s">
        <v>441</v>
      </c>
      <c r="U20" s="978">
        <v>50</v>
      </c>
      <c r="V20" s="132"/>
      <c r="W20" s="967" t="s">
        <v>846</v>
      </c>
      <c r="X20" s="981" t="s">
        <v>441</v>
      </c>
      <c r="Y20" s="978">
        <v>240</v>
      </c>
      <c r="Z20" s="128"/>
      <c r="AA20" s="959"/>
      <c r="AB20" s="1001"/>
      <c r="AC20" s="941"/>
      <c r="AD20" s="941"/>
      <c r="AE20" s="941"/>
      <c r="AF20" s="941"/>
      <c r="AG20" s="941"/>
      <c r="AH20" s="941"/>
      <c r="AI20" s="941"/>
      <c r="AJ20" s="941"/>
      <c r="AK20" s="941"/>
      <c r="AL20" s="941"/>
      <c r="AM20" s="941"/>
      <c r="AN20" s="941"/>
      <c r="AO20" s="941"/>
      <c r="AP20" s="941"/>
      <c r="AQ20" s="941"/>
      <c r="AR20" s="941"/>
      <c r="AS20" s="941"/>
      <c r="AT20" s="941"/>
      <c r="AU20" s="941"/>
      <c r="AV20" s="941"/>
      <c r="AW20" s="941"/>
      <c r="AX20" s="941"/>
      <c r="AY20" s="941"/>
      <c r="AZ20" s="941"/>
      <c r="BA20" s="941"/>
      <c r="BB20" s="941"/>
      <c r="BC20" s="941"/>
      <c r="BD20" s="941"/>
      <c r="BE20" s="941"/>
      <c r="BF20" s="941"/>
      <c r="BG20" s="941"/>
      <c r="BH20" s="941"/>
      <c r="BI20" s="941"/>
      <c r="BJ20" s="941"/>
      <c r="BK20" s="941"/>
      <c r="BL20" s="941"/>
      <c r="BM20" s="941"/>
      <c r="BN20" s="941"/>
      <c r="BO20" s="941"/>
      <c r="BP20" s="941"/>
      <c r="BQ20" s="941"/>
    </row>
    <row r="21" spans="1:69" s="2" customFormat="1" ht="18" customHeight="1">
      <c r="A21" s="972"/>
      <c r="B21" s="1016"/>
      <c r="C21" s="983" t="s">
        <v>219</v>
      </c>
      <c r="D21" s="977"/>
      <c r="E21" s="978">
        <v>2800</v>
      </c>
      <c r="F21" s="128"/>
      <c r="G21" s="983" t="s">
        <v>165</v>
      </c>
      <c r="H21" s="977" t="s">
        <v>39</v>
      </c>
      <c r="I21" s="978">
        <v>2340</v>
      </c>
      <c r="J21" s="128"/>
      <c r="K21" s="1033" t="s">
        <v>157</v>
      </c>
      <c r="L21" s="1034"/>
      <c r="M21" s="1035">
        <f>SUM(M5:M20)</f>
        <v>4750</v>
      </c>
      <c r="N21" s="1036">
        <f>SUM(N5:N20)</f>
        <v>0</v>
      </c>
      <c r="O21" s="1033" t="s">
        <v>157</v>
      </c>
      <c r="P21" s="1034"/>
      <c r="Q21" s="1035">
        <f>SUM(Q5:Q20)</f>
        <v>1220</v>
      </c>
      <c r="R21" s="1036">
        <f>SUM(R5:R20)</f>
        <v>0</v>
      </c>
      <c r="S21" s="1033" t="s">
        <v>157</v>
      </c>
      <c r="T21" s="1034"/>
      <c r="U21" s="1035">
        <f>SUM(U5:U20)</f>
        <v>2250</v>
      </c>
      <c r="V21" s="1036">
        <f>SUM(V5:V20)</f>
        <v>0</v>
      </c>
      <c r="W21" s="1033" t="s">
        <v>157</v>
      </c>
      <c r="X21" s="1034"/>
      <c r="Y21" s="1035">
        <f>SUM(Y5:Y20)</f>
        <v>840</v>
      </c>
      <c r="Z21" s="1036">
        <f>SUM(Z5:Z20)</f>
        <v>0</v>
      </c>
      <c r="AA21" s="959"/>
      <c r="AB21" s="1001"/>
      <c r="AC21" s="941"/>
      <c r="AD21" s="941"/>
      <c r="AE21" s="941"/>
      <c r="AF21" s="941"/>
      <c r="AG21" s="941"/>
      <c r="AH21" s="941"/>
      <c r="AI21" s="941"/>
      <c r="AJ21" s="941"/>
      <c r="AK21" s="941"/>
      <c r="AL21" s="941"/>
      <c r="AM21" s="941"/>
      <c r="AN21" s="941"/>
      <c r="AO21" s="941"/>
      <c r="AP21" s="941"/>
      <c r="AQ21" s="941"/>
      <c r="AR21" s="941"/>
      <c r="AS21" s="941"/>
      <c r="AT21" s="941"/>
      <c r="AU21" s="941"/>
      <c r="AV21" s="941"/>
      <c r="AW21" s="941"/>
      <c r="AX21" s="941"/>
      <c r="AY21" s="941"/>
      <c r="AZ21" s="941"/>
      <c r="BA21" s="941"/>
      <c r="BB21" s="941"/>
      <c r="BC21" s="941"/>
      <c r="BD21" s="941"/>
      <c r="BE21" s="941"/>
      <c r="BF21" s="941"/>
      <c r="BG21" s="941"/>
      <c r="BH21" s="941"/>
      <c r="BI21" s="941"/>
      <c r="BJ21" s="941"/>
      <c r="BK21" s="941"/>
      <c r="BL21" s="941"/>
      <c r="BM21" s="941"/>
      <c r="BN21" s="941"/>
      <c r="BO21" s="941"/>
      <c r="BP21" s="941"/>
      <c r="BQ21" s="941"/>
    </row>
    <row r="22" spans="1:69" s="2" customFormat="1" ht="18" customHeight="1">
      <c r="A22" s="972"/>
      <c r="B22" s="1016"/>
      <c r="C22" s="1004" t="s">
        <v>220</v>
      </c>
      <c r="D22" s="985"/>
      <c r="E22" s="986">
        <v>2000</v>
      </c>
      <c r="F22" s="133"/>
      <c r="G22" s="983" t="s">
        <v>166</v>
      </c>
      <c r="H22" s="1022" t="s">
        <v>39</v>
      </c>
      <c r="I22" s="978">
        <v>2250</v>
      </c>
      <c r="J22" s="128"/>
      <c r="K22" s="949" t="s">
        <v>440</v>
      </c>
      <c r="L22" s="945"/>
      <c r="M22" s="946" t="s">
        <v>86</v>
      </c>
      <c r="N22" s="947" t="s">
        <v>87</v>
      </c>
      <c r="O22" s="1037" t="s">
        <v>48</v>
      </c>
      <c r="P22" s="945"/>
      <c r="Q22" s="946" t="s">
        <v>86</v>
      </c>
      <c r="R22" s="947" t="s">
        <v>87</v>
      </c>
      <c r="S22" s="949" t="s">
        <v>442</v>
      </c>
      <c r="T22" s="945"/>
      <c r="U22" s="946" t="s">
        <v>86</v>
      </c>
      <c r="V22" s="947" t="s">
        <v>87</v>
      </c>
      <c r="W22" s="949" t="s">
        <v>47</v>
      </c>
      <c r="X22" s="945"/>
      <c r="Y22" s="946" t="s">
        <v>86</v>
      </c>
      <c r="Z22" s="947" t="s">
        <v>87</v>
      </c>
      <c r="AA22" s="959"/>
      <c r="AB22" s="1001"/>
      <c r="AC22" s="941"/>
      <c r="AD22" s="941"/>
      <c r="AE22" s="941"/>
      <c r="AF22" s="941"/>
      <c r="AG22" s="941"/>
      <c r="AH22" s="941"/>
      <c r="AI22" s="941"/>
      <c r="AJ22" s="941"/>
      <c r="AK22" s="941"/>
      <c r="AL22" s="941"/>
      <c r="AM22" s="941"/>
      <c r="AN22" s="941"/>
      <c r="AO22" s="941"/>
      <c r="AP22" s="941"/>
      <c r="AQ22" s="941"/>
      <c r="AR22" s="941"/>
      <c r="AS22" s="941"/>
      <c r="AT22" s="941"/>
      <c r="AU22" s="941"/>
      <c r="AV22" s="941"/>
      <c r="AW22" s="941"/>
      <c r="AX22" s="941"/>
      <c r="AY22" s="941"/>
      <c r="AZ22" s="941"/>
      <c r="BA22" s="941"/>
      <c r="BB22" s="941"/>
      <c r="BC22" s="941"/>
      <c r="BD22" s="941"/>
      <c r="BE22" s="941"/>
      <c r="BF22" s="941"/>
      <c r="BG22" s="941"/>
      <c r="BH22" s="941"/>
      <c r="BI22" s="941"/>
      <c r="BJ22" s="941"/>
      <c r="BK22" s="941"/>
      <c r="BL22" s="941"/>
      <c r="BM22" s="941"/>
      <c r="BN22" s="941"/>
      <c r="BO22" s="941"/>
      <c r="BP22" s="941"/>
      <c r="BQ22" s="941"/>
    </row>
    <row r="23" spans="1:69" s="2" customFormat="1" ht="18" customHeight="1">
      <c r="A23" s="972"/>
      <c r="B23" s="1038"/>
      <c r="C23" s="1039"/>
      <c r="D23" s="1040"/>
      <c r="E23" s="1041"/>
      <c r="F23" s="1042"/>
      <c r="G23" s="1043" t="s">
        <v>363</v>
      </c>
      <c r="H23" s="1022" t="s">
        <v>39</v>
      </c>
      <c r="I23" s="1005">
        <v>3800</v>
      </c>
      <c r="J23" s="129"/>
      <c r="K23" s="967" t="s">
        <v>176</v>
      </c>
      <c r="L23" s="975"/>
      <c r="M23" s="969">
        <v>1150</v>
      </c>
      <c r="N23" s="754"/>
      <c r="O23" s="1045" t="s">
        <v>856</v>
      </c>
      <c r="P23" s="1046" t="s">
        <v>55</v>
      </c>
      <c r="Q23" s="978">
        <v>240</v>
      </c>
      <c r="R23" s="756"/>
      <c r="S23" s="1048" t="s">
        <v>860</v>
      </c>
      <c r="T23" s="995"/>
      <c r="U23" s="978">
        <v>420</v>
      </c>
      <c r="V23" s="755"/>
      <c r="W23" s="1048" t="s">
        <v>861</v>
      </c>
      <c r="X23" s="995"/>
      <c r="Y23" s="978">
        <v>1360</v>
      </c>
      <c r="Z23" s="755"/>
      <c r="AA23" s="959"/>
      <c r="AB23" s="1001"/>
      <c r="AC23" s="941"/>
      <c r="AD23" s="941"/>
      <c r="AE23" s="941"/>
      <c r="AF23" s="941"/>
      <c r="AG23" s="941"/>
      <c r="AH23" s="941"/>
      <c r="AI23" s="941"/>
      <c r="AJ23" s="941"/>
      <c r="AK23" s="941"/>
      <c r="AL23" s="941"/>
      <c r="AM23" s="941"/>
      <c r="AN23" s="941"/>
      <c r="AO23" s="941"/>
      <c r="AP23" s="941"/>
      <c r="AQ23" s="941"/>
      <c r="AR23" s="941"/>
      <c r="AS23" s="941"/>
      <c r="AT23" s="941"/>
      <c r="AU23" s="941"/>
      <c r="AV23" s="941"/>
      <c r="AW23" s="941"/>
      <c r="AX23" s="941"/>
      <c r="AY23" s="941"/>
      <c r="AZ23" s="941"/>
      <c r="BA23" s="941"/>
      <c r="BB23" s="941"/>
      <c r="BC23" s="941"/>
      <c r="BD23" s="941"/>
      <c r="BE23" s="941"/>
      <c r="BF23" s="941"/>
      <c r="BG23" s="941"/>
      <c r="BH23" s="941"/>
      <c r="BI23" s="941"/>
      <c r="BJ23" s="941"/>
      <c r="BK23" s="941"/>
      <c r="BL23" s="941"/>
      <c r="BM23" s="941"/>
      <c r="BN23" s="941"/>
      <c r="BO23" s="941"/>
      <c r="BP23" s="941"/>
      <c r="BQ23" s="941"/>
    </row>
    <row r="24" spans="1:69" s="2" customFormat="1" ht="18" customHeight="1">
      <c r="A24" s="972"/>
      <c r="B24" s="1038"/>
      <c r="C24" s="1049"/>
      <c r="D24" s="1008"/>
      <c r="E24" s="1009"/>
      <c r="F24" s="1010"/>
      <c r="G24" s="1009"/>
      <c r="H24" s="1008"/>
      <c r="I24" s="1009"/>
      <c r="J24" s="1008"/>
      <c r="K24" s="983" t="s">
        <v>177</v>
      </c>
      <c r="L24" s="977"/>
      <c r="M24" s="978">
        <v>1850</v>
      </c>
      <c r="N24" s="755"/>
      <c r="O24" s="1045" t="s">
        <v>857</v>
      </c>
      <c r="P24" s="1046" t="s">
        <v>55</v>
      </c>
      <c r="Q24" s="978">
        <v>220</v>
      </c>
      <c r="R24" s="756"/>
      <c r="S24" s="1050"/>
      <c r="T24" s="1051"/>
      <c r="U24" s="978"/>
      <c r="V24" s="970"/>
      <c r="W24" s="1048"/>
      <c r="X24" s="995"/>
      <c r="Y24" s="978"/>
      <c r="Z24" s="1047"/>
      <c r="AA24" s="959"/>
      <c r="AB24" s="1001"/>
      <c r="AC24" s="941"/>
      <c r="AD24" s="941"/>
      <c r="AE24" s="941"/>
      <c r="AF24" s="941"/>
      <c r="AG24" s="941"/>
      <c r="AH24" s="941"/>
      <c r="AI24" s="941"/>
      <c r="AJ24" s="941"/>
      <c r="AK24" s="941"/>
      <c r="AL24" s="941"/>
      <c r="AM24" s="941"/>
      <c r="AN24" s="941"/>
      <c r="AO24" s="941"/>
      <c r="AP24" s="941"/>
      <c r="AQ24" s="941"/>
      <c r="AR24" s="941"/>
      <c r="AS24" s="941"/>
      <c r="AT24" s="941"/>
      <c r="AU24" s="941"/>
      <c r="AV24" s="941"/>
      <c r="AW24" s="941"/>
      <c r="AX24" s="941"/>
      <c r="AY24" s="941"/>
      <c r="AZ24" s="941"/>
      <c r="BA24" s="941"/>
      <c r="BB24" s="941"/>
      <c r="BC24" s="941"/>
      <c r="BD24" s="941"/>
      <c r="BE24" s="941"/>
      <c r="BF24" s="941"/>
      <c r="BG24" s="941"/>
      <c r="BH24" s="941"/>
      <c r="BI24" s="941"/>
      <c r="BJ24" s="941"/>
      <c r="BK24" s="941"/>
      <c r="BL24" s="941"/>
      <c r="BM24" s="941"/>
      <c r="BN24" s="941"/>
      <c r="BO24" s="941"/>
      <c r="BP24" s="941"/>
      <c r="BQ24" s="941"/>
    </row>
    <row r="25" spans="1:69" s="2" customFormat="1" ht="18" customHeight="1">
      <c r="A25" s="972"/>
      <c r="B25" s="1038"/>
      <c r="C25" s="1049"/>
      <c r="D25" s="1008"/>
      <c r="E25" s="1009"/>
      <c r="F25" s="1010"/>
      <c r="G25" s="1009"/>
      <c r="H25" s="1008"/>
      <c r="I25" s="1009"/>
      <c r="J25" s="1010"/>
      <c r="K25" s="983" t="s">
        <v>439</v>
      </c>
      <c r="L25" s="977"/>
      <c r="M25" s="978">
        <v>1000</v>
      </c>
      <c r="N25" s="756"/>
      <c r="O25" s="1045" t="s">
        <v>858</v>
      </c>
      <c r="P25" s="1046" t="s">
        <v>55</v>
      </c>
      <c r="Q25" s="978">
        <v>40</v>
      </c>
      <c r="R25" s="756"/>
      <c r="S25" s="1052"/>
      <c r="T25" s="1051"/>
      <c r="U25" s="1005"/>
      <c r="V25" s="970"/>
      <c r="W25" s="1053"/>
      <c r="X25" s="1054"/>
      <c r="Y25" s="1006"/>
      <c r="Z25" s="979"/>
      <c r="AA25" s="959"/>
      <c r="AB25" s="1001"/>
      <c r="AC25" s="941"/>
      <c r="AD25" s="941"/>
      <c r="AE25" s="941"/>
      <c r="AF25" s="941"/>
      <c r="AG25" s="941"/>
      <c r="AH25" s="941"/>
      <c r="AI25" s="941"/>
      <c r="AJ25" s="941"/>
      <c r="AK25" s="941"/>
      <c r="AL25" s="941"/>
      <c r="AM25" s="941"/>
      <c r="AN25" s="941"/>
      <c r="AO25" s="941"/>
      <c r="AP25" s="941"/>
      <c r="AQ25" s="941"/>
      <c r="AR25" s="941"/>
      <c r="AS25" s="941"/>
      <c r="AT25" s="941"/>
      <c r="AU25" s="941"/>
      <c r="AV25" s="941"/>
      <c r="AW25" s="941"/>
      <c r="AX25" s="941"/>
      <c r="AY25" s="941"/>
      <c r="AZ25" s="941"/>
      <c r="BA25" s="941"/>
      <c r="BB25" s="941"/>
      <c r="BC25" s="941"/>
      <c r="BD25" s="941"/>
      <c r="BE25" s="941"/>
      <c r="BF25" s="941"/>
      <c r="BG25" s="941"/>
      <c r="BH25" s="941"/>
      <c r="BI25" s="941"/>
      <c r="BJ25" s="941"/>
      <c r="BK25" s="941"/>
      <c r="BL25" s="941"/>
      <c r="BM25" s="941"/>
      <c r="BN25" s="941"/>
      <c r="BO25" s="941"/>
      <c r="BP25" s="941"/>
      <c r="BQ25" s="941"/>
    </row>
    <row r="26" spans="1:69" s="2" customFormat="1" ht="18" customHeight="1">
      <c r="A26" s="1055"/>
      <c r="B26" s="1056"/>
      <c r="C26" s="984"/>
      <c r="D26" s="985"/>
      <c r="E26" s="986"/>
      <c r="F26" s="987"/>
      <c r="G26" s="1057"/>
      <c r="H26" s="985"/>
      <c r="I26" s="986"/>
      <c r="J26" s="987"/>
      <c r="K26" s="983" t="s">
        <v>178</v>
      </c>
      <c r="L26" s="977"/>
      <c r="M26" s="978">
        <v>1050</v>
      </c>
      <c r="N26" s="129"/>
      <c r="O26" s="1058" t="s">
        <v>859</v>
      </c>
      <c r="P26" s="1059" t="s">
        <v>55</v>
      </c>
      <c r="Q26" s="1005">
        <v>40</v>
      </c>
      <c r="R26" s="757"/>
      <c r="S26" s="1060"/>
      <c r="T26" s="1051"/>
      <c r="U26" s="996"/>
      <c r="V26" s="979"/>
      <c r="W26" s="1053"/>
      <c r="X26" s="1054"/>
      <c r="Y26" s="996"/>
      <c r="Z26" s="979"/>
      <c r="AA26" s="959"/>
      <c r="AB26" s="1001"/>
      <c r="AC26" s="941"/>
      <c r="AD26" s="941"/>
      <c r="AE26" s="941"/>
      <c r="AF26" s="941"/>
      <c r="AG26" s="941"/>
      <c r="AH26" s="941"/>
      <c r="AI26" s="941"/>
      <c r="AJ26" s="941"/>
      <c r="AK26" s="941"/>
      <c r="AL26" s="941"/>
      <c r="AM26" s="941"/>
      <c r="AN26" s="941"/>
      <c r="AO26" s="941"/>
      <c r="AP26" s="941"/>
      <c r="AQ26" s="941"/>
      <c r="AR26" s="941"/>
      <c r="AS26" s="941"/>
      <c r="AT26" s="941"/>
      <c r="AU26" s="941"/>
      <c r="AV26" s="941"/>
      <c r="AW26" s="941"/>
      <c r="AX26" s="941"/>
      <c r="AY26" s="941"/>
      <c r="AZ26" s="941"/>
      <c r="BA26" s="941"/>
      <c r="BB26" s="941"/>
      <c r="BC26" s="941"/>
      <c r="BD26" s="941"/>
      <c r="BE26" s="941"/>
      <c r="BF26" s="941"/>
      <c r="BG26" s="941"/>
      <c r="BH26" s="941"/>
      <c r="BI26" s="941"/>
      <c r="BJ26" s="941"/>
      <c r="BK26" s="941"/>
      <c r="BL26" s="941"/>
      <c r="BM26" s="941"/>
      <c r="BN26" s="941"/>
      <c r="BO26" s="941"/>
      <c r="BP26" s="941"/>
      <c r="BQ26" s="941"/>
    </row>
    <row r="27" spans="1:69" s="2" customFormat="1" ht="18" customHeight="1">
      <c r="A27" s="1055" t="s">
        <v>181</v>
      </c>
      <c r="B27" s="1061">
        <f>I27+M27+Q27+U27+Y27+M21+Q21+U21+Y21</f>
        <v>84240</v>
      </c>
      <c r="C27" s="1033"/>
      <c r="D27" s="998"/>
      <c r="E27" s="999"/>
      <c r="F27" s="1000"/>
      <c r="G27" s="1033" t="s">
        <v>157</v>
      </c>
      <c r="H27" s="1034"/>
      <c r="I27" s="999">
        <f>SUM(E5,E12,E13,E17,I19:I23,I10,I14,I5:I9)</f>
        <v>67810</v>
      </c>
      <c r="J27" s="1062">
        <f>SUM(F5,F12,F13,F17,J5:J9,J10,J14,J19:J23)</f>
        <v>0</v>
      </c>
      <c r="K27" s="1033" t="s">
        <v>157</v>
      </c>
      <c r="L27" s="1034"/>
      <c r="M27" s="1035">
        <f>SUM(M23:M26)</f>
        <v>5050</v>
      </c>
      <c r="N27" s="1036">
        <f>SUM(N23:N26)</f>
        <v>0</v>
      </c>
      <c r="O27" s="1033" t="s">
        <v>157</v>
      </c>
      <c r="P27" s="1034"/>
      <c r="Q27" s="1035">
        <f>SUM(Q23:Q26)</f>
        <v>540</v>
      </c>
      <c r="R27" s="1036">
        <f>SUM(R23:R26)</f>
        <v>0</v>
      </c>
      <c r="S27" s="1033" t="s">
        <v>157</v>
      </c>
      <c r="T27" s="1034"/>
      <c r="U27" s="1035">
        <f>SUM(U23:U26)</f>
        <v>420</v>
      </c>
      <c r="V27" s="1036">
        <f>SUM(V23:V26)</f>
        <v>0</v>
      </c>
      <c r="W27" s="1033" t="s">
        <v>44</v>
      </c>
      <c r="X27" s="1034"/>
      <c r="Y27" s="1035">
        <f>SUM(Y23:Y26)</f>
        <v>1360</v>
      </c>
      <c r="Z27" s="1036">
        <f>SUM(Z23:Z26)</f>
        <v>0</v>
      </c>
      <c r="AA27" s="959"/>
      <c r="AB27" s="1001"/>
      <c r="AC27" s="941"/>
      <c r="AD27" s="941"/>
      <c r="AE27" s="941"/>
      <c r="AF27" s="941"/>
      <c r="AG27" s="941"/>
      <c r="AH27" s="941"/>
      <c r="AI27" s="941"/>
      <c r="AJ27" s="941"/>
      <c r="AK27" s="941"/>
      <c r="AL27" s="941"/>
      <c r="AM27" s="941"/>
      <c r="AN27" s="941"/>
      <c r="AO27" s="941"/>
      <c r="AP27" s="941"/>
      <c r="AQ27" s="941"/>
      <c r="AR27" s="941"/>
      <c r="AS27" s="941"/>
      <c r="AT27" s="941"/>
      <c r="AU27" s="941"/>
      <c r="AV27" s="941"/>
      <c r="AW27" s="941"/>
      <c r="AX27" s="941"/>
      <c r="AY27" s="941"/>
      <c r="AZ27" s="941"/>
      <c r="BA27" s="941"/>
      <c r="BB27" s="941"/>
      <c r="BC27" s="941"/>
      <c r="BD27" s="941"/>
      <c r="BE27" s="941"/>
      <c r="BF27" s="941"/>
      <c r="BG27" s="941"/>
      <c r="BH27" s="941"/>
      <c r="BI27" s="941"/>
      <c r="BJ27" s="941"/>
      <c r="BK27" s="941"/>
      <c r="BL27" s="941"/>
      <c r="BM27" s="941"/>
      <c r="BN27" s="941"/>
      <c r="BO27" s="941"/>
      <c r="BP27" s="941"/>
      <c r="BQ27" s="941"/>
    </row>
    <row r="28" spans="1:69" s="2" customFormat="1" ht="15" customHeight="1">
      <c r="A28" s="1063"/>
      <c r="B28" s="1064"/>
      <c r="C28" s="1064" t="s">
        <v>213</v>
      </c>
      <c r="D28" s="1065"/>
      <c r="E28" s="1063"/>
      <c r="F28" s="1066"/>
      <c r="G28" s="1063"/>
      <c r="H28" s="1065"/>
      <c r="I28" s="1063"/>
      <c r="J28" s="1066"/>
      <c r="K28" s="1063"/>
      <c r="L28" s="1065"/>
      <c r="M28" s="1063"/>
      <c r="N28" s="1066"/>
      <c r="O28" s="1063"/>
      <c r="P28" s="1065"/>
      <c r="Q28" s="1063"/>
      <c r="R28" s="1066"/>
      <c r="S28" s="1063"/>
      <c r="T28" s="1065"/>
      <c r="U28" s="1063"/>
      <c r="V28" s="1066"/>
      <c r="W28" s="1063"/>
      <c r="X28" s="1065"/>
      <c r="Y28" s="1063"/>
      <c r="Z28" s="1066"/>
      <c r="AA28" s="1067"/>
      <c r="AB28" s="1068"/>
      <c r="AC28" s="941"/>
      <c r="AD28" s="941"/>
      <c r="AE28" s="941"/>
      <c r="AF28" s="941"/>
      <c r="AG28" s="941"/>
      <c r="AH28" s="941"/>
      <c r="AI28" s="941"/>
      <c r="AJ28" s="941"/>
      <c r="AK28" s="941"/>
      <c r="AL28" s="941"/>
      <c r="AM28" s="941"/>
      <c r="AN28" s="941"/>
      <c r="AO28" s="941"/>
      <c r="AP28" s="941"/>
      <c r="AQ28" s="941"/>
      <c r="AR28" s="941"/>
      <c r="AS28" s="941"/>
      <c r="AT28" s="941"/>
      <c r="AU28" s="941"/>
      <c r="AV28" s="941"/>
      <c r="AW28" s="941"/>
      <c r="AX28" s="941"/>
      <c r="AY28" s="941"/>
      <c r="AZ28" s="941"/>
      <c r="BA28" s="941"/>
      <c r="BB28" s="941"/>
      <c r="BC28" s="941"/>
      <c r="BD28" s="941"/>
      <c r="BE28" s="941"/>
      <c r="BF28" s="941"/>
      <c r="BG28" s="941"/>
      <c r="BH28" s="941"/>
      <c r="BI28" s="941"/>
      <c r="BJ28" s="941"/>
      <c r="BK28" s="941"/>
      <c r="BL28" s="941"/>
      <c r="BM28" s="941"/>
      <c r="BN28" s="941"/>
      <c r="BO28" s="941"/>
      <c r="BP28" s="941"/>
      <c r="BQ28" s="941"/>
    </row>
    <row r="29" spans="1:69" s="2" customFormat="1" ht="15" customHeight="1">
      <c r="A29" s="1063"/>
      <c r="C29" s="1064" t="s">
        <v>827</v>
      </c>
      <c r="D29" s="1065"/>
      <c r="E29" s="1063"/>
      <c r="F29" s="1066"/>
      <c r="G29" s="1063"/>
      <c r="H29" s="1065"/>
      <c r="I29" s="1063"/>
      <c r="J29" s="1066"/>
      <c r="K29" s="1063"/>
      <c r="L29" s="1065"/>
      <c r="M29" s="1063"/>
      <c r="N29" s="1066"/>
      <c r="O29" s="1063"/>
      <c r="P29" s="1065"/>
      <c r="Q29" s="1063"/>
      <c r="R29" s="1066"/>
      <c r="S29" s="1063"/>
      <c r="T29" s="1065"/>
      <c r="U29" s="1063"/>
      <c r="V29" s="1066"/>
      <c r="X29" s="1065"/>
      <c r="Y29" s="1063"/>
      <c r="Z29" s="1066"/>
      <c r="AA29" s="1067"/>
      <c r="AB29" s="1068"/>
      <c r="AC29" s="941"/>
      <c r="AD29" s="941"/>
      <c r="AE29" s="941"/>
      <c r="AF29" s="941"/>
      <c r="AG29" s="941"/>
      <c r="AH29" s="941"/>
      <c r="AI29" s="941"/>
      <c r="AJ29" s="941"/>
      <c r="AK29" s="941"/>
      <c r="AL29" s="941"/>
      <c r="AM29" s="941"/>
      <c r="AN29" s="941"/>
      <c r="AO29" s="941"/>
      <c r="AP29" s="941"/>
      <c r="AQ29" s="941"/>
      <c r="AR29" s="941"/>
      <c r="AS29" s="941"/>
      <c r="AT29" s="941"/>
      <c r="AU29" s="941"/>
      <c r="AV29" s="941"/>
      <c r="AW29" s="941"/>
      <c r="AX29" s="941"/>
      <c r="AY29" s="941"/>
      <c r="AZ29" s="941"/>
      <c r="BA29" s="941"/>
      <c r="BB29" s="941"/>
      <c r="BC29" s="941"/>
      <c r="BD29" s="941"/>
      <c r="BE29" s="941"/>
      <c r="BF29" s="941"/>
      <c r="BG29" s="941"/>
      <c r="BH29" s="941"/>
      <c r="BI29" s="941"/>
      <c r="BJ29" s="941"/>
      <c r="BK29" s="941"/>
      <c r="BL29" s="941"/>
      <c r="BM29" s="941"/>
      <c r="BN29" s="941"/>
      <c r="BO29" s="941"/>
      <c r="BP29" s="941"/>
      <c r="BQ29" s="941"/>
    </row>
    <row r="30" spans="1:69" s="2" customFormat="1" ht="13.5" customHeight="1">
      <c r="A30" s="1063"/>
      <c r="B30" s="1069"/>
      <c r="C30" s="1070" t="s">
        <v>1003</v>
      </c>
      <c r="D30" s="1065"/>
      <c r="E30" s="1063"/>
      <c r="F30" s="1071"/>
      <c r="G30" s="1072"/>
      <c r="H30" s="1073"/>
      <c r="I30" s="1063"/>
      <c r="J30" s="1071"/>
      <c r="K30" s="1063"/>
      <c r="L30" s="1065"/>
      <c r="M30" s="1063"/>
      <c r="N30" s="1074"/>
      <c r="O30" s="1075"/>
      <c r="P30" s="1073"/>
      <c r="Q30" s="1063"/>
      <c r="R30" s="1071"/>
      <c r="S30" s="1075"/>
      <c r="T30" s="1073"/>
      <c r="U30" s="1063"/>
      <c r="V30" s="1071"/>
      <c r="X30" s="1065"/>
      <c r="Z30" s="1074"/>
      <c r="AA30" s="1063"/>
      <c r="AB30" s="1068"/>
      <c r="AC30" s="941"/>
      <c r="AD30" s="941"/>
      <c r="AE30" s="941"/>
      <c r="AF30" s="941"/>
      <c r="AG30" s="941"/>
      <c r="AH30" s="941"/>
      <c r="AI30" s="941"/>
      <c r="AJ30" s="941"/>
      <c r="AK30" s="941"/>
      <c r="AL30" s="941"/>
      <c r="AM30" s="941"/>
      <c r="AN30" s="941"/>
      <c r="AO30" s="941"/>
      <c r="AP30" s="941"/>
      <c r="AQ30" s="941"/>
      <c r="AR30" s="941"/>
      <c r="AS30" s="941"/>
      <c r="AT30" s="941"/>
      <c r="AU30" s="941"/>
      <c r="AV30" s="941"/>
      <c r="AW30" s="941"/>
      <c r="AX30" s="941"/>
      <c r="AY30" s="941"/>
      <c r="AZ30" s="941"/>
      <c r="BA30" s="941"/>
      <c r="BB30" s="941"/>
      <c r="BC30" s="941"/>
      <c r="BD30" s="941"/>
      <c r="BE30" s="941"/>
      <c r="BF30" s="941"/>
      <c r="BG30" s="941"/>
      <c r="BH30" s="941"/>
      <c r="BI30" s="941"/>
      <c r="BJ30" s="941"/>
      <c r="BK30" s="941"/>
      <c r="BL30" s="941"/>
      <c r="BM30" s="941"/>
      <c r="BN30" s="941"/>
      <c r="BO30" s="941"/>
      <c r="BP30" s="941"/>
      <c r="BQ30" s="941"/>
    </row>
    <row r="31" spans="1:69" ht="17.100000000000001" customHeight="1">
      <c r="A31" s="1063"/>
      <c r="B31" s="1063"/>
      <c r="C31" s="1063"/>
      <c r="D31" s="1065"/>
      <c r="E31" s="1063"/>
      <c r="F31" s="1076"/>
      <c r="G31" s="1063"/>
      <c r="H31" s="1065"/>
      <c r="I31" s="1063"/>
      <c r="J31" s="1076"/>
      <c r="K31" s="1063"/>
      <c r="L31" s="1065"/>
      <c r="M31" s="1063"/>
      <c r="N31" s="1076"/>
      <c r="O31" s="1063"/>
      <c r="P31" s="1065"/>
      <c r="Q31" s="1063"/>
      <c r="R31" s="1076"/>
      <c r="S31" s="1063"/>
      <c r="T31" s="1065"/>
      <c r="U31" s="1063"/>
      <c r="V31" s="1076"/>
      <c r="W31" s="1063" t="s">
        <v>208</v>
      </c>
      <c r="X31" s="1065"/>
      <c r="Y31" s="1063"/>
      <c r="Z31" s="1076"/>
    </row>
    <row r="32" spans="1:69" ht="17.100000000000001" customHeight="1">
      <c r="A32" s="1063"/>
      <c r="B32" s="1063"/>
      <c r="C32" s="1063"/>
      <c r="D32" s="1065"/>
      <c r="E32" s="1063"/>
      <c r="F32" s="1076"/>
      <c r="G32" s="1063"/>
      <c r="H32" s="1065"/>
      <c r="I32" s="1063"/>
      <c r="J32" s="1076"/>
      <c r="K32" s="1063"/>
      <c r="L32" s="1065"/>
      <c r="M32" s="1063"/>
      <c r="N32" s="1076"/>
      <c r="O32" s="1063"/>
      <c r="P32" s="1065"/>
      <c r="Q32" s="1063"/>
      <c r="R32" s="1076"/>
      <c r="S32" s="1063"/>
      <c r="T32" s="1065"/>
      <c r="U32" s="1063"/>
      <c r="V32" s="1076"/>
      <c r="W32" s="1063"/>
      <c r="X32" s="1065"/>
      <c r="Y32" s="1063"/>
      <c r="Z32" s="1076"/>
    </row>
    <row r="33" spans="1:26" ht="17.100000000000001" customHeight="1">
      <c r="A33" s="1063"/>
      <c r="B33" s="1063"/>
      <c r="C33" s="1063"/>
      <c r="D33" s="1065"/>
      <c r="E33" s="1063"/>
      <c r="F33" s="1076"/>
      <c r="G33" s="1063"/>
      <c r="H33" s="1065"/>
      <c r="I33" s="1063"/>
      <c r="J33" s="1076"/>
      <c r="K33" s="1063"/>
      <c r="L33" s="1065"/>
      <c r="M33" s="1063"/>
      <c r="N33" s="1076"/>
      <c r="O33" s="1063"/>
      <c r="P33" s="1065"/>
      <c r="Q33" s="1063"/>
      <c r="R33" s="1076"/>
      <c r="S33" s="1063"/>
      <c r="T33" s="1065"/>
      <c r="U33" s="1063"/>
      <c r="V33" s="1076"/>
      <c r="W33" s="1063"/>
      <c r="X33" s="1065"/>
      <c r="Y33" s="1063"/>
      <c r="Z33" s="1076"/>
    </row>
    <row r="34" spans="1:26" ht="12">
      <c r="A34" s="1063"/>
      <c r="B34" s="1063"/>
      <c r="C34" s="1063"/>
      <c r="D34" s="1065"/>
      <c r="E34" s="1063"/>
      <c r="F34" s="1076"/>
      <c r="G34" s="1063"/>
      <c r="H34" s="1065"/>
      <c r="I34" s="1063"/>
      <c r="J34" s="1076"/>
      <c r="K34" s="1063"/>
      <c r="L34" s="1065"/>
      <c r="M34" s="1063"/>
      <c r="N34" s="1076"/>
      <c r="O34" s="1063"/>
      <c r="P34" s="1065"/>
      <c r="Q34" s="1063"/>
      <c r="R34" s="1076"/>
      <c r="S34" s="1063"/>
      <c r="T34" s="1065"/>
      <c r="U34" s="1063"/>
      <c r="V34" s="1076"/>
      <c r="W34" s="1063"/>
      <c r="X34" s="1065"/>
      <c r="Y34" s="1063"/>
      <c r="Z34" s="1076"/>
    </row>
    <row r="35" spans="1:26" ht="12">
      <c r="A35" s="1063"/>
      <c r="B35" s="1063"/>
      <c r="C35" s="1063"/>
      <c r="E35" s="1063"/>
      <c r="F35" s="1076"/>
      <c r="G35" s="1063"/>
      <c r="I35" s="1063"/>
      <c r="J35" s="1076"/>
      <c r="K35" s="1063"/>
      <c r="M35" s="1063"/>
      <c r="N35" s="1076"/>
      <c r="O35" s="1063"/>
      <c r="Q35" s="1063"/>
      <c r="R35" s="1076"/>
      <c r="S35" s="1063"/>
      <c r="U35" s="1063"/>
      <c r="V35" s="1076"/>
      <c r="W35" s="1063"/>
      <c r="Y35" s="1063"/>
      <c r="Z35" s="1076"/>
    </row>
    <row r="36" spans="1:26" ht="12">
      <c r="A36" s="1063"/>
      <c r="B36" s="1063"/>
      <c r="C36" s="1063"/>
      <c r="E36" s="1063"/>
      <c r="F36" s="1076"/>
      <c r="G36" s="1063"/>
      <c r="I36" s="1063"/>
      <c r="J36" s="1076"/>
      <c r="K36" s="1063"/>
      <c r="M36" s="1063"/>
      <c r="N36" s="1076"/>
      <c r="O36" s="1063"/>
      <c r="Q36" s="1063"/>
      <c r="R36" s="1076"/>
      <c r="S36" s="1063"/>
      <c r="U36" s="1063"/>
      <c r="V36" s="1076"/>
      <c r="W36" s="1063"/>
      <c r="Y36" s="1063"/>
      <c r="Z36" s="1076"/>
    </row>
    <row r="37" spans="1:26" ht="12">
      <c r="A37" s="1063"/>
      <c r="B37" s="1063"/>
      <c r="C37" s="1063"/>
      <c r="E37" s="1063"/>
      <c r="F37" s="1076"/>
      <c r="G37" s="1063"/>
      <c r="I37" s="1063"/>
      <c r="J37" s="1076"/>
      <c r="K37" s="1063"/>
      <c r="M37" s="1063"/>
      <c r="N37" s="1076"/>
      <c r="O37" s="1063"/>
      <c r="Q37" s="1063"/>
      <c r="R37" s="1076"/>
      <c r="S37" s="1063"/>
      <c r="U37" s="1063"/>
      <c r="V37" s="1076"/>
      <c r="W37" s="1063"/>
      <c r="Y37" s="1063"/>
      <c r="Z37" s="1076"/>
    </row>
    <row r="38" spans="1:26">
      <c r="A38" s="1063"/>
      <c r="B38" s="1063"/>
      <c r="C38" s="1063"/>
      <c r="E38" s="1063"/>
      <c r="G38" s="1063"/>
      <c r="I38" s="1063"/>
      <c r="K38" s="1063"/>
      <c r="M38" s="1063"/>
      <c r="O38" s="1063"/>
      <c r="Q38" s="1063"/>
      <c r="S38" s="1063"/>
      <c r="U38" s="1063"/>
      <c r="W38" s="1063"/>
      <c r="Y38" s="1063"/>
    </row>
    <row r="39" spans="1:26">
      <c r="A39" s="1063"/>
      <c r="B39" s="1063"/>
      <c r="C39" s="1063"/>
      <c r="E39" s="1063"/>
      <c r="G39" s="1063"/>
      <c r="I39" s="1063"/>
      <c r="K39" s="1063"/>
      <c r="M39" s="1063"/>
      <c r="O39" s="1063"/>
      <c r="Q39" s="1063"/>
      <c r="S39" s="1063"/>
      <c r="U39" s="1063"/>
      <c r="W39" s="1063"/>
      <c r="Y39" s="1063"/>
    </row>
    <row r="49" spans="2:11">
      <c r="B49" s="2"/>
      <c r="C49" s="2"/>
      <c r="D49" s="2"/>
      <c r="E49" s="2"/>
      <c r="F49" s="2"/>
      <c r="G49" s="2"/>
      <c r="H49" s="2"/>
      <c r="I49" s="2"/>
      <c r="J49" s="2"/>
    </row>
    <row r="50" spans="2:11">
      <c r="B50" s="1077"/>
      <c r="C50" s="1077"/>
      <c r="D50" s="1077"/>
      <c r="E50" s="1077"/>
      <c r="F50" s="1077"/>
      <c r="G50" s="1077"/>
      <c r="H50" s="2"/>
      <c r="I50" s="2"/>
      <c r="J50" s="2"/>
      <c r="K50" s="2"/>
    </row>
  </sheetData>
  <sheetProtection algorithmName="SHA-512" hashValue="j2bf0JLf9XSlJsGdnqczoVyKkIGkccgFnVRJiwl4swuMmM7LHcZ9jX2uf/GYr8ZwfAiB5Eat/wdcwQejC2wkrw==" saltValue="jJ1LFFXYS15f84xtC010Zg==" spinCount="100000" sheet="1" objects="1" scenarios="1"/>
  <mergeCells count="20">
    <mergeCell ref="A17:B17"/>
    <mergeCell ref="A1:B1"/>
    <mergeCell ref="I1:L1"/>
    <mergeCell ref="A2:B2"/>
    <mergeCell ref="C2:H3"/>
    <mergeCell ref="I2:L3"/>
    <mergeCell ref="A3:B3"/>
    <mergeCell ref="D1:H1"/>
    <mergeCell ref="A16:B16"/>
    <mergeCell ref="A4:B4"/>
    <mergeCell ref="AB4:AB11"/>
    <mergeCell ref="R1:R2"/>
    <mergeCell ref="S1:U2"/>
    <mergeCell ref="M2:O3"/>
    <mergeCell ref="P2:Q3"/>
    <mergeCell ref="P1:Q1"/>
    <mergeCell ref="V1:Z1"/>
    <mergeCell ref="V2:Z3"/>
    <mergeCell ref="N1:O1"/>
    <mergeCell ref="S3:U3"/>
  </mergeCells>
  <phoneticPr fontId="9"/>
  <conditionalFormatting sqref="F5:F13">
    <cfRule type="expression" dxfId="267" priority="48" stopIfTrue="1">
      <formula>E5&lt;F5</formula>
    </cfRule>
  </conditionalFormatting>
  <conditionalFormatting sqref="J5:J23 N5:N27 R5:R27 V5:V27 F15:F22 F26:F27 J26:J27">
    <cfRule type="expression" dxfId="266" priority="67" stopIfTrue="1">
      <formula>E5&lt;F5</formula>
    </cfRule>
  </conditionalFormatting>
  <conditionalFormatting sqref="Z5:Z27">
    <cfRule type="expression" dxfId="265" priority="55" stopIfTrue="1">
      <formula>Y5&lt;Z5</formula>
    </cfRule>
  </conditionalFormatting>
  <pageMargins left="0.59055118110236227" right="0.19685039370078741" top="0.39370078740157483" bottom="0.39370078740157483" header="0.51181102362204722" footer="0.51181102362204722"/>
  <pageSetup paperSize="9" scale="9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B6FBD-CC88-4174-B6BE-1566E369E327}">
  <sheetPr codeName="Sheet4">
    <pageSetUpPr fitToPage="1"/>
  </sheetPr>
  <dimension ref="A1:BQ60"/>
  <sheetViews>
    <sheetView showGridLines="0" showZeros="0" zoomScaleNormal="100" workbookViewId="0">
      <selection activeCell="F5" sqref="F5"/>
    </sheetView>
  </sheetViews>
  <sheetFormatPr defaultRowHeight="11.25"/>
  <cols>
    <col min="1" max="1" width="3.125" style="941" customWidth="1"/>
    <col min="2" max="2" width="7.25" style="941" customWidth="1"/>
    <col min="3" max="3" width="7.875" style="941" customWidth="1"/>
    <col min="4" max="4" width="2.25" style="941" customWidth="1"/>
    <col min="5" max="5" width="4.875" style="941" customWidth="1"/>
    <col min="6" max="7" width="7.125" style="941" customWidth="1"/>
    <col min="8" max="8" width="1.625" style="941" customWidth="1"/>
    <col min="9" max="9" width="5.125" style="941" customWidth="1"/>
    <col min="10" max="11" width="7.125" style="941" customWidth="1"/>
    <col min="12" max="12" width="1.25" style="941" customWidth="1"/>
    <col min="13" max="13" width="5.125" style="941" customWidth="1"/>
    <col min="14" max="14" width="7.125" style="941" customWidth="1"/>
    <col min="15" max="15" width="7.625" style="941" customWidth="1"/>
    <col min="16" max="16" width="1.25" style="941" customWidth="1"/>
    <col min="17" max="17" width="5.125" style="941" customWidth="1"/>
    <col min="18" max="19" width="7.125" style="941" customWidth="1"/>
    <col min="20" max="20" width="1.25" style="941" customWidth="1"/>
    <col min="21" max="21" width="5.125" style="941" customWidth="1"/>
    <col min="22" max="22" width="7.125" style="941" customWidth="1"/>
    <col min="23" max="23" width="9.625" style="941" customWidth="1"/>
    <col min="24" max="24" width="1.25" style="941" customWidth="1"/>
    <col min="25" max="25" width="5.125" style="941" customWidth="1"/>
    <col min="26" max="26" width="7.5" style="941" customWidth="1"/>
    <col min="27" max="27" width="0.5" style="941" customWidth="1"/>
    <col min="28" max="28" width="2.75" style="941" customWidth="1"/>
    <col min="29" max="29" width="3" style="941" customWidth="1"/>
    <col min="30" max="30" width="5.875" style="941" customWidth="1"/>
    <col min="31" max="31" width="3.375" style="941" customWidth="1"/>
    <col min="32" max="16384" width="9" style="941"/>
  </cols>
  <sheetData>
    <row r="1" spans="1:69" ht="15" customHeight="1">
      <c r="A1" s="1506">
        <f>青森市!A1</f>
        <v>45748</v>
      </c>
      <c r="B1" s="1507"/>
      <c r="C1" s="7" t="s">
        <v>80</v>
      </c>
      <c r="D1" s="1436">
        <f>青森市!D1</f>
        <v>0</v>
      </c>
      <c r="E1" s="1436"/>
      <c r="F1" s="1436"/>
      <c r="G1" s="1436"/>
      <c r="H1" s="1523"/>
      <c r="I1" s="1508" t="s">
        <v>81</v>
      </c>
      <c r="J1" s="1509"/>
      <c r="K1" s="1509"/>
      <c r="L1" s="1510"/>
      <c r="M1" s="7" t="s">
        <v>342</v>
      </c>
      <c r="N1" s="1437">
        <f>青森市!N1</f>
        <v>0</v>
      </c>
      <c r="O1" s="1528"/>
      <c r="P1" s="1479" t="s">
        <v>83</v>
      </c>
      <c r="Q1" s="1493"/>
      <c r="R1" s="1479" t="s">
        <v>184</v>
      </c>
      <c r="S1" s="1481">
        <f>青森市!S1</f>
        <v>0</v>
      </c>
      <c r="T1" s="1482"/>
      <c r="U1" s="1483"/>
      <c r="V1" s="1466" t="s">
        <v>84</v>
      </c>
      <c r="W1" s="1467"/>
      <c r="X1" s="1467"/>
      <c r="Y1" s="1467"/>
      <c r="Z1" s="1468"/>
      <c r="AA1" s="940"/>
    </row>
    <row r="2" spans="1:69" ht="15.95" customHeight="1">
      <c r="A2" s="1511" t="s">
        <v>172</v>
      </c>
      <c r="B2" s="1512"/>
      <c r="C2" s="1513">
        <f>青森市!C2</f>
        <v>0</v>
      </c>
      <c r="D2" s="1514"/>
      <c r="E2" s="1514"/>
      <c r="F2" s="1514"/>
      <c r="G2" s="1514"/>
      <c r="H2" s="1514"/>
      <c r="I2" s="1515">
        <f>青森市!I2</f>
        <v>0</v>
      </c>
      <c r="J2" s="1516"/>
      <c r="K2" s="1516"/>
      <c r="L2" s="1517"/>
      <c r="M2" s="1486">
        <f>青森市!M2</f>
        <v>0</v>
      </c>
      <c r="N2" s="1487"/>
      <c r="O2" s="1488"/>
      <c r="P2" s="1489">
        <f>青森市!P2</f>
        <v>0</v>
      </c>
      <c r="Q2" s="1490"/>
      <c r="R2" s="1480"/>
      <c r="S2" s="1484"/>
      <c r="T2" s="1484"/>
      <c r="U2" s="1485"/>
      <c r="V2" s="1495">
        <f>青森市!V2</f>
        <v>0</v>
      </c>
      <c r="W2" s="1496"/>
      <c r="X2" s="1496"/>
      <c r="Y2" s="1496"/>
      <c r="Z2" s="1497"/>
      <c r="AA2" s="940"/>
      <c r="AB2" s="942">
        <v>2</v>
      </c>
    </row>
    <row r="3" spans="1:69" ht="15.95" customHeight="1">
      <c r="A3" s="1521" t="s">
        <v>153</v>
      </c>
      <c r="B3" s="1522"/>
      <c r="C3" s="1513"/>
      <c r="D3" s="1514"/>
      <c r="E3" s="1514"/>
      <c r="F3" s="1514"/>
      <c r="G3" s="1514"/>
      <c r="H3" s="1514"/>
      <c r="I3" s="1518"/>
      <c r="J3" s="1519"/>
      <c r="K3" s="1519"/>
      <c r="L3" s="1520"/>
      <c r="M3" s="1486"/>
      <c r="N3" s="1487"/>
      <c r="O3" s="1488"/>
      <c r="P3" s="1491"/>
      <c r="Q3" s="1492"/>
      <c r="R3" s="943" t="s">
        <v>154</v>
      </c>
      <c r="S3" s="1501">
        <f>F10+F19+F23+F36+J10+J19+J23+J36+N19+N31+R19+R31+V15+V19+V36+V31+Z15+Z36</f>
        <v>0</v>
      </c>
      <c r="T3" s="1502"/>
      <c r="U3" s="1503"/>
      <c r="V3" s="1498"/>
      <c r="W3" s="1499"/>
      <c r="X3" s="1499"/>
      <c r="Y3" s="1499"/>
      <c r="Z3" s="1500"/>
      <c r="AB3" s="1"/>
    </row>
    <row r="4" spans="1:69" ht="17.100000000000001" customHeight="1">
      <c r="A4" s="1526" t="s">
        <v>85</v>
      </c>
      <c r="B4" s="1527"/>
      <c r="C4" s="1079" t="s">
        <v>185</v>
      </c>
      <c r="D4" s="1080"/>
      <c r="E4" s="946" t="s">
        <v>86</v>
      </c>
      <c r="F4" s="947" t="s">
        <v>87</v>
      </c>
      <c r="G4" s="1079" t="s">
        <v>31</v>
      </c>
      <c r="H4" s="1080"/>
      <c r="I4" s="946" t="s">
        <v>86</v>
      </c>
      <c r="J4" s="947" t="s">
        <v>87</v>
      </c>
      <c r="K4" s="1081" t="s">
        <v>449</v>
      </c>
      <c r="L4" s="1080"/>
      <c r="M4" s="946" t="s">
        <v>86</v>
      </c>
      <c r="N4" s="947" t="s">
        <v>87</v>
      </c>
      <c r="O4" s="1082" t="s">
        <v>195</v>
      </c>
      <c r="P4" s="1080"/>
      <c r="Q4" s="946" t="s">
        <v>86</v>
      </c>
      <c r="R4" s="947" t="s">
        <v>87</v>
      </c>
      <c r="S4" s="1083" t="s">
        <v>437</v>
      </c>
      <c r="T4" s="1080"/>
      <c r="U4" s="946" t="s">
        <v>86</v>
      </c>
      <c r="V4" s="947" t="s">
        <v>87</v>
      </c>
      <c r="W4" s="1083" t="s">
        <v>978</v>
      </c>
      <c r="X4" s="1080"/>
      <c r="Y4" s="946" t="s">
        <v>86</v>
      </c>
      <c r="Z4" s="947" t="s">
        <v>87</v>
      </c>
      <c r="AA4" s="957"/>
      <c r="AB4" s="1478" t="s">
        <v>229</v>
      </c>
      <c r="AF4" s="959"/>
    </row>
    <row r="5" spans="1:69" s="2" customFormat="1" ht="17.25" customHeight="1">
      <c r="A5" s="1531" t="s">
        <v>215</v>
      </c>
      <c r="B5" s="1084" t="s">
        <v>222</v>
      </c>
      <c r="C5" s="1085" t="s">
        <v>384</v>
      </c>
      <c r="D5" s="963" t="s">
        <v>39</v>
      </c>
      <c r="E5" s="964">
        <v>2030</v>
      </c>
      <c r="F5" s="128"/>
      <c r="G5" s="1085" t="s">
        <v>384</v>
      </c>
      <c r="H5" s="968" t="s">
        <v>990</v>
      </c>
      <c r="I5" s="969">
        <v>100</v>
      </c>
      <c r="J5" s="906"/>
      <c r="K5" s="967"/>
      <c r="L5" s="1087"/>
      <c r="M5" s="969"/>
      <c r="N5" s="1088"/>
      <c r="O5" s="967"/>
      <c r="P5" s="1087"/>
      <c r="Q5" s="969"/>
      <c r="R5" s="833"/>
      <c r="S5" s="967"/>
      <c r="T5" s="1087"/>
      <c r="U5" s="969"/>
      <c r="V5" s="1088"/>
      <c r="W5" s="1039"/>
      <c r="X5" s="1040"/>
      <c r="Y5" s="1041"/>
      <c r="Z5" s="1042"/>
      <c r="AA5" s="971"/>
      <c r="AB5" s="1478"/>
      <c r="AC5" s="941"/>
      <c r="AD5" s="959"/>
      <c r="AE5" s="941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1"/>
      <c r="BI5" s="941"/>
      <c r="BJ5" s="941"/>
      <c r="BK5" s="941"/>
      <c r="BL5" s="941"/>
      <c r="BM5" s="941"/>
      <c r="BN5" s="941"/>
      <c r="BO5" s="941"/>
      <c r="BP5" s="941"/>
      <c r="BQ5" s="941"/>
    </row>
    <row r="6" spans="1:69" s="2" customFormat="1" ht="17.25" customHeight="1">
      <c r="A6" s="1532"/>
      <c r="B6" s="1089" t="s">
        <v>223</v>
      </c>
      <c r="C6" s="1090" t="s">
        <v>199</v>
      </c>
      <c r="D6" s="975" t="s">
        <v>39</v>
      </c>
      <c r="E6" s="969">
        <v>760</v>
      </c>
      <c r="F6" s="128"/>
      <c r="G6" s="1090" t="s">
        <v>199</v>
      </c>
      <c r="H6" s="981" t="s">
        <v>441</v>
      </c>
      <c r="I6" s="978">
        <v>20</v>
      </c>
      <c r="J6" s="906"/>
      <c r="K6" s="983"/>
      <c r="L6" s="1051"/>
      <c r="M6" s="978"/>
      <c r="N6" s="1088"/>
      <c r="O6" s="983"/>
      <c r="P6" s="1051"/>
      <c r="Q6" s="978"/>
      <c r="R6" s="833"/>
      <c r="S6" s="983"/>
      <c r="T6" s="1051"/>
      <c r="U6" s="978"/>
      <c r="V6" s="1088"/>
      <c r="W6" s="1049"/>
      <c r="X6" s="1008"/>
      <c r="Y6" s="1009"/>
      <c r="Z6" s="1010"/>
      <c r="AA6" s="982"/>
      <c r="AB6" s="1478"/>
      <c r="AC6" s="941"/>
      <c r="AD6" s="941"/>
      <c r="AE6" s="941"/>
      <c r="AF6" s="941"/>
      <c r="AG6" s="941"/>
      <c r="AH6" s="941"/>
      <c r="AI6" s="941"/>
      <c r="AJ6" s="941"/>
      <c r="AK6" s="941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  <c r="BG6" s="941"/>
      <c r="BH6" s="941"/>
      <c r="BI6" s="941"/>
      <c r="BJ6" s="941"/>
      <c r="BK6" s="941"/>
      <c r="BL6" s="941"/>
      <c r="BM6" s="941"/>
      <c r="BN6" s="941"/>
      <c r="BO6" s="941"/>
      <c r="BP6" s="941"/>
      <c r="BQ6" s="941"/>
    </row>
    <row r="7" spans="1:69" s="2" customFormat="1" ht="17.25" customHeight="1">
      <c r="A7" s="1532"/>
      <c r="B7" s="1089" t="s">
        <v>224</v>
      </c>
      <c r="C7" s="983" t="s">
        <v>200</v>
      </c>
      <c r="D7" s="977" t="s">
        <v>39</v>
      </c>
      <c r="E7" s="978">
        <v>370</v>
      </c>
      <c r="F7" s="128"/>
      <c r="G7" s="983" t="s">
        <v>200</v>
      </c>
      <c r="H7" s="981" t="s">
        <v>441</v>
      </c>
      <c r="I7" s="978">
        <v>10</v>
      </c>
      <c r="J7" s="906"/>
      <c r="K7" s="983"/>
      <c r="L7" s="1051"/>
      <c r="M7" s="978"/>
      <c r="N7" s="1088"/>
      <c r="O7" s="983"/>
      <c r="P7" s="1051"/>
      <c r="Q7" s="978"/>
      <c r="R7" s="833"/>
      <c r="S7" s="983"/>
      <c r="T7" s="1051"/>
      <c r="U7" s="978"/>
      <c r="V7" s="1088"/>
      <c r="W7" s="1049"/>
      <c r="X7" s="1008"/>
      <c r="Y7" s="1009"/>
      <c r="Z7" s="1010"/>
      <c r="AA7" s="982"/>
      <c r="AB7" s="1478"/>
      <c r="AC7" s="941"/>
      <c r="AD7" s="941"/>
      <c r="AE7" s="941"/>
      <c r="AF7" s="941"/>
      <c r="AG7" s="941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  <c r="BG7" s="941"/>
      <c r="BH7" s="941"/>
      <c r="BI7" s="941"/>
      <c r="BJ7" s="941"/>
      <c r="BK7" s="941"/>
      <c r="BL7" s="941"/>
      <c r="BM7" s="941"/>
      <c r="BN7" s="941"/>
      <c r="BO7" s="941"/>
      <c r="BP7" s="941"/>
      <c r="BQ7" s="941"/>
    </row>
    <row r="8" spans="1:69" s="2" customFormat="1" ht="17.25" customHeight="1">
      <c r="A8" s="1532"/>
      <c r="B8" s="1089" t="s">
        <v>225</v>
      </c>
      <c r="C8" s="983" t="s">
        <v>202</v>
      </c>
      <c r="D8" s="977" t="s">
        <v>39</v>
      </c>
      <c r="E8" s="978">
        <v>420</v>
      </c>
      <c r="F8" s="128"/>
      <c r="G8" s="983" t="s">
        <v>202</v>
      </c>
      <c r="H8" s="1091" t="s">
        <v>441</v>
      </c>
      <c r="I8" s="1005">
        <v>20</v>
      </c>
      <c r="J8" s="907"/>
      <c r="K8" s="983"/>
      <c r="L8" s="1051"/>
      <c r="M8" s="978"/>
      <c r="N8" s="1092"/>
      <c r="O8" s="983"/>
      <c r="P8" s="1051"/>
      <c r="Q8" s="978"/>
      <c r="R8" s="875"/>
      <c r="S8" s="983"/>
      <c r="T8" s="1051"/>
      <c r="U8" s="978"/>
      <c r="V8" s="1088"/>
      <c r="W8" s="1049"/>
      <c r="X8" s="1008"/>
      <c r="Y8" s="1009"/>
      <c r="Z8" s="1010"/>
      <c r="AA8" s="982"/>
      <c r="AB8" s="1478"/>
      <c r="AC8" s="941"/>
      <c r="AD8" s="941"/>
      <c r="AE8" s="941"/>
      <c r="AF8" s="941"/>
      <c r="AG8" s="941"/>
      <c r="AH8" s="941"/>
      <c r="AI8" s="941"/>
      <c r="AJ8" s="941"/>
      <c r="AK8" s="941"/>
      <c r="AL8" s="941"/>
      <c r="AM8" s="941"/>
      <c r="AN8" s="941"/>
      <c r="AO8" s="941"/>
      <c r="AP8" s="941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  <c r="BG8" s="941"/>
      <c r="BH8" s="941"/>
      <c r="BI8" s="941"/>
      <c r="BJ8" s="941"/>
      <c r="BK8" s="941"/>
      <c r="BL8" s="941"/>
      <c r="BM8" s="941"/>
      <c r="BN8" s="941"/>
      <c r="BO8" s="941"/>
      <c r="BP8" s="941"/>
      <c r="BQ8" s="941"/>
    </row>
    <row r="9" spans="1:69" s="2" customFormat="1" ht="17.25" customHeight="1">
      <c r="A9" s="1532"/>
      <c r="B9" s="1089" t="s">
        <v>216</v>
      </c>
      <c r="C9" s="967" t="s">
        <v>201</v>
      </c>
      <c r="D9" s="975" t="s">
        <v>39</v>
      </c>
      <c r="E9" s="969">
        <v>710</v>
      </c>
      <c r="F9" s="129"/>
      <c r="G9" s="984" t="s">
        <v>201</v>
      </c>
      <c r="H9" s="1093" t="s">
        <v>441</v>
      </c>
      <c r="I9" s="996">
        <v>30</v>
      </c>
      <c r="J9" s="908"/>
      <c r="K9" s="983"/>
      <c r="L9" s="1051"/>
      <c r="M9" s="978"/>
      <c r="N9" s="1092"/>
      <c r="O9" s="983"/>
      <c r="P9" s="1051"/>
      <c r="Q9" s="978"/>
      <c r="R9" s="875"/>
      <c r="S9" s="983"/>
      <c r="T9" s="1051"/>
      <c r="U9" s="978"/>
      <c r="V9" s="1088"/>
      <c r="W9" s="1094"/>
      <c r="X9" s="1020"/>
      <c r="Y9" s="1095"/>
      <c r="Z9" s="1096"/>
      <c r="AA9" s="971"/>
      <c r="AB9" s="1478"/>
      <c r="AC9" s="941"/>
      <c r="AD9" s="941"/>
      <c r="AE9" s="941"/>
      <c r="AF9" s="941"/>
      <c r="AG9" s="941"/>
      <c r="AH9" s="941"/>
      <c r="AI9" s="941"/>
      <c r="AJ9" s="941"/>
      <c r="AK9" s="941"/>
      <c r="AL9" s="941"/>
      <c r="AM9" s="941"/>
      <c r="AN9" s="941"/>
      <c r="AO9" s="941"/>
      <c r="AP9" s="941"/>
      <c r="AQ9" s="941"/>
      <c r="AR9" s="941"/>
      <c r="AS9" s="941"/>
      <c r="AT9" s="941"/>
      <c r="AU9" s="941"/>
      <c r="AV9" s="941"/>
      <c r="AW9" s="941"/>
      <c r="AX9" s="941"/>
      <c r="AY9" s="941"/>
      <c r="AZ9" s="941"/>
      <c r="BA9" s="941"/>
      <c r="BB9" s="941"/>
      <c r="BC9" s="941"/>
      <c r="BD9" s="941"/>
      <c r="BE9" s="941"/>
      <c r="BF9" s="941"/>
      <c r="BG9" s="941"/>
      <c r="BH9" s="941"/>
      <c r="BI9" s="941"/>
      <c r="BJ9" s="941"/>
      <c r="BK9" s="941"/>
      <c r="BL9" s="941"/>
      <c r="BM9" s="941"/>
      <c r="BN9" s="941"/>
      <c r="BO9" s="941"/>
      <c r="BP9" s="941"/>
      <c r="BQ9" s="941"/>
    </row>
    <row r="10" spans="1:69" s="2" customFormat="1" ht="17.25" customHeight="1">
      <c r="A10" s="1097" t="s">
        <v>181</v>
      </c>
      <c r="B10" s="1056">
        <f>E10+I10</f>
        <v>4470</v>
      </c>
      <c r="C10" s="1033" t="s">
        <v>151</v>
      </c>
      <c r="D10" s="1098"/>
      <c r="E10" s="999">
        <f>SUM(E5:E9)</f>
        <v>4290</v>
      </c>
      <c r="F10" s="1062">
        <f>SUM(F5:F9)</f>
        <v>0</v>
      </c>
      <c r="G10" s="1033" t="s">
        <v>151</v>
      </c>
      <c r="H10" s="951"/>
      <c r="I10" s="999">
        <f>SUM(I5:I9)</f>
        <v>180</v>
      </c>
      <c r="J10" s="1062">
        <f>SUM(J5:J9)</f>
        <v>0</v>
      </c>
      <c r="K10" s="1099"/>
      <c r="L10" s="951"/>
      <c r="M10" s="999"/>
      <c r="N10" s="1100"/>
      <c r="O10" s="1099"/>
      <c r="P10" s="951"/>
      <c r="Q10" s="999"/>
      <c r="R10" s="1100"/>
      <c r="S10" s="1099"/>
      <c r="T10" s="951"/>
      <c r="U10" s="999"/>
      <c r="V10" s="1100"/>
      <c r="W10" s="1101"/>
      <c r="X10" s="1102"/>
      <c r="Y10" s="1102"/>
      <c r="Z10" s="1103"/>
      <c r="AA10" s="982"/>
      <c r="AB10" s="1478"/>
      <c r="AC10" s="941"/>
      <c r="AD10" s="941"/>
      <c r="AE10" s="941"/>
      <c r="AF10" s="941"/>
      <c r="AG10" s="941"/>
      <c r="AH10" s="941"/>
      <c r="AI10" s="941"/>
      <c r="AJ10" s="941"/>
      <c r="AK10" s="941"/>
      <c r="AL10" s="941"/>
      <c r="AM10" s="941"/>
      <c r="AN10" s="941"/>
      <c r="AO10" s="941"/>
      <c r="AP10" s="941"/>
      <c r="AQ10" s="941"/>
      <c r="AR10" s="941"/>
      <c r="AS10" s="941"/>
      <c r="AT10" s="941"/>
      <c r="AU10" s="941"/>
      <c r="AV10" s="941"/>
      <c r="AW10" s="941"/>
      <c r="AX10" s="941"/>
      <c r="AY10" s="941"/>
      <c r="AZ10" s="941"/>
      <c r="BA10" s="941"/>
      <c r="BB10" s="941"/>
      <c r="BC10" s="941"/>
      <c r="BD10" s="941"/>
      <c r="BE10" s="941"/>
      <c r="BF10" s="941"/>
      <c r="BG10" s="941"/>
      <c r="BH10" s="941"/>
      <c r="BI10" s="941"/>
      <c r="BJ10" s="941"/>
      <c r="BK10" s="941"/>
      <c r="BL10" s="941"/>
      <c r="BM10" s="941"/>
      <c r="BN10" s="941"/>
      <c r="BO10" s="941"/>
      <c r="BP10" s="941"/>
      <c r="BQ10" s="941"/>
    </row>
    <row r="11" spans="1:69" s="2" customFormat="1" ht="17.25" customHeight="1">
      <c r="A11" s="1533" t="s">
        <v>204</v>
      </c>
      <c r="B11" s="1104"/>
      <c r="C11" s="980" t="s">
        <v>818</v>
      </c>
      <c r="D11" s="975" t="s">
        <v>39</v>
      </c>
      <c r="E11" s="969">
        <v>3400</v>
      </c>
      <c r="F11" s="130"/>
      <c r="G11" s="967"/>
      <c r="H11" s="1087"/>
      <c r="I11" s="969"/>
      <c r="J11" s="1086"/>
      <c r="K11" s="967" t="s">
        <v>431</v>
      </c>
      <c r="L11" s="968" t="s">
        <v>441</v>
      </c>
      <c r="M11" s="969">
        <v>500</v>
      </c>
      <c r="N11" s="128"/>
      <c r="O11" s="980" t="s">
        <v>847</v>
      </c>
      <c r="P11" s="968" t="s">
        <v>441</v>
      </c>
      <c r="Q11" s="969">
        <v>150</v>
      </c>
      <c r="R11" s="128"/>
      <c r="S11" s="967" t="s">
        <v>434</v>
      </c>
      <c r="T11" s="968" t="s">
        <v>441</v>
      </c>
      <c r="U11" s="969">
        <v>50</v>
      </c>
      <c r="V11" s="128"/>
      <c r="W11" s="1105" t="s">
        <v>878</v>
      </c>
      <c r="X11" s="1106" t="s">
        <v>829</v>
      </c>
      <c r="Y11" s="1018">
        <v>50</v>
      </c>
      <c r="Z11" s="137"/>
      <c r="AA11" s="982"/>
      <c r="AB11" s="1478"/>
      <c r="AC11" s="941"/>
      <c r="AD11" s="941"/>
      <c r="AE11" s="941"/>
      <c r="AF11" s="941"/>
      <c r="AG11" s="941"/>
      <c r="AH11" s="941"/>
      <c r="AI11" s="941"/>
      <c r="AJ11" s="941"/>
      <c r="AK11" s="941"/>
      <c r="AL11" s="941"/>
      <c r="AM11" s="941"/>
      <c r="AN11" s="941"/>
      <c r="AO11" s="941"/>
      <c r="AP11" s="941"/>
      <c r="AQ11" s="941"/>
      <c r="AR11" s="941"/>
      <c r="AS11" s="941"/>
      <c r="AT11" s="941"/>
      <c r="AU11" s="941"/>
      <c r="AV11" s="941"/>
      <c r="AW11" s="941"/>
      <c r="AX11" s="941"/>
      <c r="AY11" s="941"/>
      <c r="AZ11" s="941"/>
      <c r="BA11" s="941"/>
      <c r="BB11" s="941"/>
      <c r="BC11" s="941"/>
      <c r="BD11" s="941"/>
      <c r="BE11" s="941"/>
      <c r="BF11" s="941"/>
      <c r="BG11" s="941"/>
      <c r="BH11" s="941"/>
      <c r="BI11" s="941"/>
      <c r="BJ11" s="941"/>
      <c r="BK11" s="941"/>
      <c r="BL11" s="941"/>
      <c r="BM11" s="941"/>
      <c r="BN11" s="941"/>
      <c r="BO11" s="941"/>
      <c r="BP11" s="941"/>
      <c r="BQ11" s="941"/>
    </row>
    <row r="12" spans="1:69" s="2" customFormat="1" ht="17.25" customHeight="1">
      <c r="A12" s="1534"/>
      <c r="B12" s="1108"/>
      <c r="C12" s="980" t="s">
        <v>819</v>
      </c>
      <c r="D12" s="975" t="s">
        <v>39</v>
      </c>
      <c r="E12" s="969">
        <v>3000</v>
      </c>
      <c r="F12" s="128"/>
      <c r="G12" s="983"/>
      <c r="H12" s="1051"/>
      <c r="I12" s="978"/>
      <c r="J12" s="1028"/>
      <c r="K12" s="983" t="s">
        <v>432</v>
      </c>
      <c r="L12" s="981" t="s">
        <v>441</v>
      </c>
      <c r="M12" s="978">
        <v>480</v>
      </c>
      <c r="N12" s="128"/>
      <c r="O12" s="1048" t="s">
        <v>848</v>
      </c>
      <c r="P12" s="981" t="s">
        <v>441</v>
      </c>
      <c r="Q12" s="978">
        <v>50</v>
      </c>
      <c r="R12" s="128"/>
      <c r="S12" s="1109" t="s">
        <v>436</v>
      </c>
      <c r="T12" s="981" t="s">
        <v>441</v>
      </c>
      <c r="U12" s="978">
        <v>60</v>
      </c>
      <c r="V12" s="132"/>
      <c r="W12" s="1110" t="s">
        <v>866</v>
      </c>
      <c r="X12" s="1111" t="s">
        <v>829</v>
      </c>
      <c r="Y12" s="1112">
        <v>210</v>
      </c>
      <c r="Z12" s="136"/>
      <c r="AA12" s="982"/>
      <c r="AB12" s="1478"/>
      <c r="AC12" s="941"/>
      <c r="AD12" s="941"/>
      <c r="AE12" s="941"/>
      <c r="AF12" s="941"/>
      <c r="AG12" s="941"/>
      <c r="AH12" s="941"/>
      <c r="AI12" s="941"/>
      <c r="AJ12" s="941"/>
      <c r="AK12" s="941"/>
      <c r="AL12" s="941"/>
      <c r="AM12" s="941"/>
      <c r="AN12" s="941"/>
      <c r="AO12" s="941"/>
      <c r="AP12" s="941"/>
      <c r="AQ12" s="941"/>
      <c r="AR12" s="941"/>
      <c r="AS12" s="941"/>
      <c r="AT12" s="941"/>
      <c r="AU12" s="941"/>
      <c r="AV12" s="941"/>
      <c r="AW12" s="941"/>
      <c r="AX12" s="941"/>
      <c r="AY12" s="941"/>
      <c r="AZ12" s="941"/>
      <c r="BA12" s="941"/>
      <c r="BB12" s="941"/>
      <c r="BC12" s="941"/>
      <c r="BD12" s="941"/>
      <c r="BE12" s="941"/>
      <c r="BF12" s="941"/>
      <c r="BG12" s="941"/>
      <c r="BH12" s="941"/>
      <c r="BI12" s="941"/>
      <c r="BJ12" s="941"/>
      <c r="BK12" s="941"/>
      <c r="BL12" s="941"/>
      <c r="BM12" s="941"/>
      <c r="BN12" s="941"/>
      <c r="BO12" s="941"/>
      <c r="BP12" s="941"/>
      <c r="BQ12" s="941"/>
    </row>
    <row r="13" spans="1:69" s="2" customFormat="1" ht="17.25" customHeight="1">
      <c r="A13" s="1534"/>
      <c r="B13" s="1113"/>
      <c r="C13" s="980" t="s">
        <v>433</v>
      </c>
      <c r="D13" s="975" t="s">
        <v>39</v>
      </c>
      <c r="E13" s="969">
        <v>2470</v>
      </c>
      <c r="F13" s="128"/>
      <c r="G13" s="983"/>
      <c r="H13" s="1051"/>
      <c r="I13" s="978"/>
      <c r="J13" s="1028"/>
      <c r="K13" s="983" t="s">
        <v>433</v>
      </c>
      <c r="L13" s="981" t="s">
        <v>441</v>
      </c>
      <c r="M13" s="978">
        <v>120</v>
      </c>
      <c r="N13" s="128"/>
      <c r="O13" s="1048" t="s">
        <v>849</v>
      </c>
      <c r="P13" s="981" t="s">
        <v>441</v>
      </c>
      <c r="Q13" s="978">
        <v>50</v>
      </c>
      <c r="R13" s="128"/>
      <c r="S13" s="976" t="s">
        <v>435</v>
      </c>
      <c r="T13" s="981" t="s">
        <v>441</v>
      </c>
      <c r="U13" s="978">
        <v>50</v>
      </c>
      <c r="V13" s="134"/>
      <c r="W13" s="1114" t="s">
        <v>937</v>
      </c>
      <c r="X13" s="981" t="s">
        <v>829</v>
      </c>
      <c r="Y13" s="1009">
        <v>60</v>
      </c>
      <c r="Z13" s="132"/>
      <c r="AA13" s="982"/>
      <c r="AB13" s="1478"/>
      <c r="AC13" s="941"/>
      <c r="AD13" s="941"/>
      <c r="AE13" s="941"/>
      <c r="AF13" s="941"/>
      <c r="AG13" s="941"/>
      <c r="AH13" s="941"/>
      <c r="AI13" s="941"/>
      <c r="AJ13" s="941"/>
      <c r="AK13" s="941"/>
      <c r="AL13" s="941"/>
      <c r="AM13" s="941"/>
      <c r="AN13" s="941"/>
      <c r="AO13" s="941"/>
      <c r="AP13" s="941"/>
      <c r="AQ13" s="941"/>
      <c r="AR13" s="941"/>
      <c r="AS13" s="941"/>
      <c r="AT13" s="941"/>
      <c r="AU13" s="941"/>
      <c r="AV13" s="941"/>
      <c r="AW13" s="941"/>
      <c r="AX13" s="941"/>
      <c r="AY13" s="941"/>
      <c r="AZ13" s="941"/>
      <c r="BA13" s="941"/>
      <c r="BB13" s="941"/>
      <c r="BC13" s="941"/>
      <c r="BD13" s="941"/>
      <c r="BE13" s="941"/>
      <c r="BF13" s="941"/>
      <c r="BG13" s="941"/>
      <c r="BH13" s="941"/>
      <c r="BI13" s="941"/>
      <c r="BJ13" s="941"/>
      <c r="BK13" s="941"/>
      <c r="BL13" s="941"/>
      <c r="BM13" s="941"/>
      <c r="BN13" s="941"/>
      <c r="BO13" s="941"/>
      <c r="BP13" s="941"/>
      <c r="BQ13" s="941"/>
    </row>
    <row r="14" spans="1:69" s="2" customFormat="1" ht="17.25" customHeight="1">
      <c r="A14" s="1534"/>
      <c r="B14" s="1115" t="s">
        <v>349</v>
      </c>
      <c r="C14" s="983" t="s">
        <v>205</v>
      </c>
      <c r="D14" s="977" t="s">
        <v>820</v>
      </c>
      <c r="E14" s="978">
        <v>1730</v>
      </c>
      <c r="F14" s="128"/>
      <c r="G14" s="1116" t="s">
        <v>205</v>
      </c>
      <c r="H14" s="968" t="s">
        <v>441</v>
      </c>
      <c r="I14" s="969">
        <v>90</v>
      </c>
      <c r="J14" s="1198"/>
      <c r="K14" s="1021"/>
      <c r="L14" s="1117"/>
      <c r="M14" s="1005"/>
      <c r="N14" s="1118"/>
      <c r="O14" s="983"/>
      <c r="P14" s="1051"/>
      <c r="Q14" s="978"/>
      <c r="R14" s="1092"/>
      <c r="S14" s="1119" t="s">
        <v>1017</v>
      </c>
      <c r="T14" s="1106" t="s">
        <v>829</v>
      </c>
      <c r="U14" s="1018">
        <v>80</v>
      </c>
      <c r="V14" s="131"/>
      <c r="W14" s="1120"/>
      <c r="X14" s="1020"/>
      <c r="Y14" s="1095"/>
      <c r="Z14" s="1096"/>
      <c r="AA14" s="971"/>
      <c r="AB14" s="1478"/>
      <c r="AC14" s="941"/>
      <c r="AD14" s="941"/>
      <c r="AE14" s="941"/>
      <c r="AF14" s="941"/>
      <c r="AG14" s="941"/>
      <c r="AH14" s="941"/>
      <c r="AI14" s="941"/>
      <c r="AJ14" s="941"/>
      <c r="AK14" s="941"/>
      <c r="AL14" s="941"/>
      <c r="AM14" s="941"/>
      <c r="AN14" s="941"/>
      <c r="AO14" s="941"/>
      <c r="AP14" s="941"/>
      <c r="AQ14" s="941"/>
      <c r="AR14" s="941"/>
      <c r="AS14" s="941"/>
      <c r="AT14" s="941"/>
      <c r="AU14" s="941"/>
      <c r="AV14" s="941"/>
      <c r="AW14" s="941"/>
      <c r="AX14" s="941"/>
      <c r="AY14" s="941"/>
      <c r="AZ14" s="941"/>
      <c r="BA14" s="941"/>
      <c r="BB14" s="941"/>
      <c r="BC14" s="941"/>
      <c r="BD14" s="941"/>
      <c r="BE14" s="941"/>
      <c r="BF14" s="941"/>
      <c r="BG14" s="941"/>
      <c r="BH14" s="941"/>
      <c r="BI14" s="941"/>
      <c r="BJ14" s="941"/>
      <c r="BK14" s="941"/>
      <c r="BL14" s="941"/>
      <c r="BM14" s="941"/>
      <c r="BN14" s="941"/>
      <c r="BO14" s="941"/>
      <c r="BP14" s="941"/>
      <c r="BQ14" s="941"/>
    </row>
    <row r="15" spans="1:69" s="2" customFormat="1" ht="17.25" customHeight="1">
      <c r="A15" s="1534"/>
      <c r="B15" s="1121" t="s">
        <v>347</v>
      </c>
      <c r="C15" s="983" t="s">
        <v>210</v>
      </c>
      <c r="D15" s="977" t="s">
        <v>39</v>
      </c>
      <c r="E15" s="978">
        <v>950</v>
      </c>
      <c r="F15" s="128"/>
      <c r="G15" s="1122" t="s">
        <v>210</v>
      </c>
      <c r="H15" s="981" t="s">
        <v>441</v>
      </c>
      <c r="I15" s="978">
        <v>100</v>
      </c>
      <c r="J15" s="836"/>
      <c r="K15" s="983"/>
      <c r="L15" s="1051"/>
      <c r="M15" s="978"/>
      <c r="N15" s="1092"/>
      <c r="O15" s="988"/>
      <c r="P15" s="1124"/>
      <c r="Q15" s="990"/>
      <c r="R15" s="1125"/>
      <c r="S15" s="1033" t="s">
        <v>151</v>
      </c>
      <c r="T15" s="951"/>
      <c r="U15" s="999">
        <f>SUM(U11:U14)</f>
        <v>240</v>
      </c>
      <c r="V15" s="1062">
        <f>SUM(V11:V14)</f>
        <v>0</v>
      </c>
      <c r="W15" s="1033" t="s">
        <v>151</v>
      </c>
      <c r="X15" s="951"/>
      <c r="Y15" s="999">
        <f>SUM(Y11:Y14)</f>
        <v>320</v>
      </c>
      <c r="Z15" s="1062">
        <f>SUM(Z11:Z14)</f>
        <v>0</v>
      </c>
      <c r="AA15" s="971"/>
      <c r="AB15" s="1478"/>
      <c r="AC15" s="941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941"/>
      <c r="AO15" s="941"/>
      <c r="AP15" s="941"/>
      <c r="AQ15" s="941"/>
      <c r="AR15" s="941"/>
      <c r="AS15" s="941"/>
      <c r="AT15" s="941"/>
      <c r="AU15" s="941"/>
      <c r="AV15" s="941"/>
      <c r="AW15" s="941"/>
      <c r="AX15" s="941"/>
      <c r="AY15" s="941"/>
      <c r="AZ15" s="941"/>
      <c r="BA15" s="941"/>
      <c r="BB15" s="941"/>
      <c r="BC15" s="941"/>
      <c r="BD15" s="941"/>
      <c r="BE15" s="941"/>
      <c r="BF15" s="941"/>
      <c r="BG15" s="941"/>
      <c r="BH15" s="941"/>
      <c r="BI15" s="941"/>
      <c r="BJ15" s="941"/>
      <c r="BK15" s="941"/>
      <c r="BL15" s="941"/>
      <c r="BM15" s="941"/>
      <c r="BN15" s="941"/>
      <c r="BO15" s="941"/>
      <c r="BP15" s="941"/>
      <c r="BQ15" s="941"/>
    </row>
    <row r="16" spans="1:69" s="2" customFormat="1" ht="17.25" customHeight="1">
      <c r="A16" s="1534"/>
      <c r="B16" s="1121" t="s">
        <v>348</v>
      </c>
      <c r="C16" s="1021" t="s">
        <v>211</v>
      </c>
      <c r="D16" s="1022" t="s">
        <v>39</v>
      </c>
      <c r="E16" s="1005">
        <v>480</v>
      </c>
      <c r="F16" s="129"/>
      <c r="G16" s="1122" t="s">
        <v>211</v>
      </c>
      <c r="H16" s="981" t="s">
        <v>441</v>
      </c>
      <c r="I16" s="978">
        <v>30</v>
      </c>
      <c r="J16" s="836"/>
      <c r="K16" s="1126"/>
      <c r="L16" s="1124"/>
      <c r="M16" s="990"/>
      <c r="N16" s="1127"/>
      <c r="O16" s="1128"/>
      <c r="P16" s="1117"/>
      <c r="Q16" s="1005"/>
      <c r="R16" s="939"/>
      <c r="S16" s="1128" t="s">
        <v>359</v>
      </c>
      <c r="T16" s="1022" t="s">
        <v>39</v>
      </c>
      <c r="U16" s="1005">
        <v>1130</v>
      </c>
      <c r="V16" s="135"/>
      <c r="W16" s="1129" t="s">
        <v>959</v>
      </c>
      <c r="X16" s="1130"/>
      <c r="Y16" s="1131"/>
      <c r="Z16" s="839"/>
      <c r="AA16" s="971"/>
      <c r="AB16" s="1478"/>
      <c r="AC16" s="941"/>
      <c r="AD16" s="941"/>
      <c r="AE16" s="941"/>
      <c r="AF16" s="941"/>
      <c r="AG16" s="941"/>
      <c r="AH16" s="941"/>
      <c r="AI16" s="941"/>
      <c r="AJ16" s="941"/>
      <c r="AK16" s="941"/>
      <c r="AL16" s="941"/>
      <c r="AM16" s="941"/>
      <c r="AN16" s="941"/>
      <c r="AO16" s="941"/>
      <c r="AP16" s="941"/>
      <c r="AQ16" s="941"/>
      <c r="AR16" s="941"/>
      <c r="AS16" s="941"/>
      <c r="AT16" s="941"/>
      <c r="AU16" s="941"/>
      <c r="AV16" s="941"/>
      <c r="AW16" s="941"/>
      <c r="AX16" s="941"/>
      <c r="AY16" s="941"/>
      <c r="AZ16" s="941"/>
      <c r="BA16" s="941"/>
      <c r="BB16" s="941"/>
      <c r="BC16" s="941"/>
      <c r="BD16" s="941"/>
      <c r="BE16" s="941"/>
      <c r="BF16" s="941"/>
      <c r="BG16" s="941"/>
      <c r="BH16" s="941"/>
      <c r="BI16" s="941"/>
      <c r="BJ16" s="941"/>
      <c r="BK16" s="941"/>
      <c r="BL16" s="941"/>
      <c r="BM16" s="941"/>
      <c r="BN16" s="941"/>
      <c r="BO16" s="941"/>
      <c r="BP16" s="941"/>
      <c r="BQ16" s="941"/>
    </row>
    <row r="17" spans="1:69" s="2" customFormat="1" ht="17.25" customHeight="1">
      <c r="A17" s="1107"/>
      <c r="B17" s="1132"/>
      <c r="C17" s="983"/>
      <c r="D17" s="977"/>
      <c r="E17" s="978"/>
      <c r="F17" s="970"/>
      <c r="G17" s="1049"/>
      <c r="H17" s="1008"/>
      <c r="I17" s="1009"/>
      <c r="J17" s="1133"/>
      <c r="K17" s="1134"/>
      <c r="L17" s="1051"/>
      <c r="M17" s="978"/>
      <c r="N17" s="970"/>
      <c r="O17" s="983"/>
      <c r="P17" s="1051"/>
      <c r="Q17" s="978"/>
      <c r="R17" s="1092"/>
      <c r="S17" s="1135" t="s">
        <v>438</v>
      </c>
      <c r="T17" s="1022" t="s">
        <v>39</v>
      </c>
      <c r="U17" s="1006">
        <v>1000</v>
      </c>
      <c r="V17" s="136"/>
      <c r="W17" s="1049"/>
      <c r="X17" s="1008"/>
      <c r="Y17" s="1009"/>
      <c r="Z17" s="1010"/>
      <c r="AA17" s="971"/>
      <c r="AB17" s="1478"/>
      <c r="AC17" s="941"/>
      <c r="AD17" s="941"/>
      <c r="AE17" s="941"/>
      <c r="AF17" s="941"/>
      <c r="AG17" s="941"/>
      <c r="AH17" s="941"/>
      <c r="AI17" s="941"/>
      <c r="AJ17" s="941"/>
      <c r="AK17" s="941"/>
      <c r="AL17" s="941"/>
      <c r="AM17" s="941"/>
      <c r="AN17" s="941"/>
      <c r="AO17" s="941"/>
      <c r="AP17" s="941"/>
      <c r="AQ17" s="941"/>
      <c r="AR17" s="941"/>
      <c r="AS17" s="941"/>
      <c r="AT17" s="941"/>
      <c r="AU17" s="941"/>
      <c r="AV17" s="941"/>
      <c r="AW17" s="941"/>
      <c r="AX17" s="941"/>
      <c r="AY17" s="941"/>
      <c r="AZ17" s="941"/>
      <c r="BA17" s="941"/>
      <c r="BB17" s="941"/>
      <c r="BC17" s="941"/>
      <c r="BD17" s="941"/>
      <c r="BE17" s="941"/>
      <c r="BF17" s="941"/>
      <c r="BG17" s="941"/>
      <c r="BH17" s="941"/>
      <c r="BI17" s="941"/>
      <c r="BJ17" s="941"/>
      <c r="BK17" s="941"/>
      <c r="BL17" s="941"/>
      <c r="BM17" s="941"/>
      <c r="BN17" s="941"/>
      <c r="BO17" s="941"/>
      <c r="BP17" s="941"/>
      <c r="BQ17" s="941"/>
    </row>
    <row r="18" spans="1:69" s="2" customFormat="1" ht="17.25" customHeight="1">
      <c r="A18" s="1107"/>
      <c r="B18" s="1132"/>
      <c r="C18" s="983"/>
      <c r="D18" s="977"/>
      <c r="E18" s="978"/>
      <c r="F18" s="970"/>
      <c r="G18" s="1094"/>
      <c r="H18" s="1020"/>
      <c r="I18" s="1095"/>
      <c r="J18" s="1136"/>
      <c r="K18" s="1134"/>
      <c r="L18" s="1051"/>
      <c r="M18" s="978"/>
      <c r="N18" s="970"/>
      <c r="O18" s="983"/>
      <c r="P18" s="1051"/>
      <c r="Q18" s="978"/>
      <c r="R18" s="1092"/>
      <c r="S18" s="1137" t="s">
        <v>936</v>
      </c>
      <c r="T18" s="1138" t="s">
        <v>39</v>
      </c>
      <c r="U18" s="986">
        <v>120</v>
      </c>
      <c r="V18" s="133"/>
      <c r="W18" s="1094"/>
      <c r="X18" s="1020"/>
      <c r="Y18" s="1095"/>
      <c r="Z18" s="1096"/>
      <c r="AA18" s="971"/>
      <c r="AB18" s="1478"/>
      <c r="AC18" s="941"/>
      <c r="AD18" s="941"/>
      <c r="AE18" s="941"/>
      <c r="AF18" s="941"/>
      <c r="AG18" s="941"/>
      <c r="AH18" s="941"/>
      <c r="AI18" s="941"/>
      <c r="AJ18" s="941"/>
      <c r="AK18" s="941"/>
      <c r="AL18" s="941"/>
      <c r="AM18" s="941"/>
      <c r="AN18" s="941"/>
      <c r="AO18" s="941"/>
      <c r="AP18" s="941"/>
      <c r="AQ18" s="941"/>
      <c r="AR18" s="941"/>
      <c r="AS18" s="941"/>
      <c r="AT18" s="941"/>
      <c r="AU18" s="941"/>
      <c r="AV18" s="941"/>
      <c r="AW18" s="941"/>
      <c r="AX18" s="941"/>
      <c r="AY18" s="941"/>
      <c r="AZ18" s="941"/>
      <c r="BA18" s="941"/>
      <c r="BB18" s="941"/>
      <c r="BC18" s="941"/>
      <c r="BD18" s="941"/>
      <c r="BE18" s="941"/>
      <c r="BF18" s="941"/>
      <c r="BG18" s="941"/>
      <c r="BH18" s="941"/>
      <c r="BI18" s="941"/>
      <c r="BJ18" s="941"/>
      <c r="BK18" s="941"/>
      <c r="BL18" s="941"/>
      <c r="BM18" s="941"/>
      <c r="BN18" s="941"/>
      <c r="BO18" s="941"/>
      <c r="BP18" s="941"/>
      <c r="BQ18" s="941"/>
    </row>
    <row r="19" spans="1:69" s="2" customFormat="1" ht="17.25" customHeight="1">
      <c r="A19" s="1097" t="s">
        <v>181</v>
      </c>
      <c r="B19" s="1056">
        <f>SUM(E19,U15,M19,Q19,U19,I19,Y15)</f>
        <v>16410</v>
      </c>
      <c r="C19" s="1033" t="s">
        <v>151</v>
      </c>
      <c r="D19" s="1098"/>
      <c r="E19" s="1139">
        <f>SUM(E11:E18)</f>
        <v>12030</v>
      </c>
      <c r="F19" s="1062">
        <f>SUM(F11:F18)</f>
        <v>0</v>
      </c>
      <c r="G19" s="1033" t="s">
        <v>151</v>
      </c>
      <c r="H19" s="951"/>
      <c r="I19" s="999">
        <f>SUM(I11:I18)</f>
        <v>220</v>
      </c>
      <c r="J19" s="1062">
        <f>SUM(J11:J18)</f>
        <v>0</v>
      </c>
      <c r="K19" s="1033" t="s">
        <v>151</v>
      </c>
      <c r="L19" s="951"/>
      <c r="M19" s="999">
        <f>SUM(M11:M18)</f>
        <v>1100</v>
      </c>
      <c r="N19" s="1062">
        <f>SUM(N11:N18)</f>
        <v>0</v>
      </c>
      <c r="O19" s="1033" t="s">
        <v>151</v>
      </c>
      <c r="P19" s="951"/>
      <c r="Q19" s="999">
        <f>SUM(Q11:Q18)</f>
        <v>250</v>
      </c>
      <c r="R19" s="1062">
        <f>SUM(R11:R18)</f>
        <v>0</v>
      </c>
      <c r="S19" s="1033" t="s">
        <v>151</v>
      </c>
      <c r="T19" s="951"/>
      <c r="U19" s="999">
        <f>SUM(U16:U18)</f>
        <v>2250</v>
      </c>
      <c r="V19" s="1062">
        <f>SUM(V16:V18)</f>
        <v>0</v>
      </c>
      <c r="W19" s="1101"/>
      <c r="X19" s="1102"/>
      <c r="Y19" s="1102"/>
      <c r="Z19" s="1103"/>
      <c r="AA19" s="959"/>
      <c r="AB19" s="1478"/>
      <c r="AC19" s="941"/>
      <c r="AD19" s="941"/>
      <c r="AE19" s="941"/>
      <c r="AF19" s="941"/>
      <c r="AG19" s="941"/>
      <c r="AH19" s="941"/>
      <c r="AI19" s="941"/>
      <c r="AJ19" s="941"/>
      <c r="AK19" s="941"/>
      <c r="AL19" s="941"/>
      <c r="AM19" s="941"/>
      <c r="AN19" s="941"/>
      <c r="AO19" s="941"/>
      <c r="AP19" s="941"/>
      <c r="AQ19" s="941"/>
      <c r="AR19" s="941"/>
      <c r="AS19" s="941"/>
      <c r="AT19" s="941"/>
      <c r="AU19" s="941"/>
      <c r="AV19" s="941"/>
      <c r="AW19" s="941"/>
      <c r="AX19" s="941"/>
      <c r="AY19" s="941"/>
      <c r="AZ19" s="941"/>
      <c r="BA19" s="941"/>
      <c r="BB19" s="941"/>
      <c r="BC19" s="941"/>
      <c r="BD19" s="941"/>
      <c r="BE19" s="941"/>
      <c r="BF19" s="941"/>
      <c r="BG19" s="941"/>
      <c r="BH19" s="941"/>
      <c r="BI19" s="941"/>
      <c r="BJ19" s="941"/>
      <c r="BK19" s="941"/>
      <c r="BL19" s="941"/>
      <c r="BM19" s="941"/>
      <c r="BN19" s="941"/>
      <c r="BO19" s="941"/>
      <c r="BP19" s="941"/>
      <c r="BQ19" s="941"/>
    </row>
    <row r="20" spans="1:69" s="2" customFormat="1" ht="17.25" customHeight="1">
      <c r="A20" s="1533" t="s">
        <v>265</v>
      </c>
      <c r="B20" s="1140" t="s">
        <v>226</v>
      </c>
      <c r="C20" s="1090" t="s">
        <v>206</v>
      </c>
      <c r="D20" s="975" t="s">
        <v>39</v>
      </c>
      <c r="E20" s="969">
        <v>950</v>
      </c>
      <c r="F20" s="130"/>
      <c r="G20" s="983" t="s">
        <v>206</v>
      </c>
      <c r="H20" s="981" t="s">
        <v>441</v>
      </c>
      <c r="I20" s="978">
        <v>150</v>
      </c>
      <c r="J20" s="130"/>
      <c r="K20" s="983"/>
      <c r="L20" s="1051"/>
      <c r="M20" s="978"/>
      <c r="N20" s="1088"/>
      <c r="O20" s="983"/>
      <c r="P20" s="1051"/>
      <c r="Q20" s="978"/>
      <c r="R20" s="1088"/>
      <c r="S20" s="983"/>
      <c r="T20" s="1051"/>
      <c r="U20" s="978"/>
      <c r="V20" s="1088"/>
      <c r="W20" s="1039"/>
      <c r="X20" s="1040"/>
      <c r="Y20" s="1041"/>
      <c r="Z20" s="1042"/>
      <c r="AA20" s="959"/>
      <c r="AB20" s="1478"/>
      <c r="AC20" s="941"/>
      <c r="AD20" s="941"/>
      <c r="AE20" s="941"/>
      <c r="AF20" s="941"/>
      <c r="AG20" s="941"/>
      <c r="AH20" s="941"/>
      <c r="AI20" s="941"/>
      <c r="AJ20" s="941"/>
      <c r="AK20" s="941"/>
      <c r="AL20" s="941"/>
      <c r="AM20" s="941"/>
      <c r="AN20" s="941"/>
      <c r="AO20" s="941"/>
      <c r="AP20" s="941"/>
      <c r="AQ20" s="941"/>
      <c r="AR20" s="941"/>
      <c r="AS20" s="941"/>
      <c r="AT20" s="941"/>
      <c r="AU20" s="941"/>
      <c r="AV20" s="941"/>
      <c r="AW20" s="941"/>
      <c r="AX20" s="941"/>
      <c r="AY20" s="941"/>
      <c r="AZ20" s="941"/>
      <c r="BA20" s="941"/>
      <c r="BB20" s="941"/>
      <c r="BC20" s="941"/>
      <c r="BD20" s="941"/>
      <c r="BE20" s="941"/>
      <c r="BF20" s="941"/>
      <c r="BG20" s="941"/>
      <c r="BH20" s="941"/>
      <c r="BI20" s="941"/>
      <c r="BJ20" s="941"/>
      <c r="BK20" s="941"/>
      <c r="BL20" s="941"/>
      <c r="BM20" s="941"/>
      <c r="BN20" s="941"/>
      <c r="BO20" s="941"/>
      <c r="BP20" s="941"/>
      <c r="BQ20" s="941"/>
    </row>
    <row r="21" spans="1:69" s="2" customFormat="1" ht="17.25" customHeight="1">
      <c r="A21" s="1534"/>
      <c r="B21" s="1089" t="s">
        <v>227</v>
      </c>
      <c r="C21" s="983" t="s">
        <v>207</v>
      </c>
      <c r="D21" s="977"/>
      <c r="E21" s="978">
        <v>400</v>
      </c>
      <c r="F21" s="128"/>
      <c r="G21" s="983"/>
      <c r="H21" s="1051"/>
      <c r="I21" s="978"/>
      <c r="J21" s="970"/>
      <c r="K21" s="983"/>
      <c r="L21" s="1051"/>
      <c r="M21" s="978"/>
      <c r="N21" s="1092"/>
      <c r="O21" s="983"/>
      <c r="P21" s="1051"/>
      <c r="Q21" s="978"/>
      <c r="R21" s="1092"/>
      <c r="S21" s="983"/>
      <c r="T21" s="1051"/>
      <c r="U21" s="978"/>
      <c r="V21" s="1092"/>
      <c r="W21" s="1049"/>
      <c r="X21" s="1008"/>
      <c r="Y21" s="1009"/>
      <c r="Z21" s="1010"/>
      <c r="AA21" s="959"/>
      <c r="AB21" s="1478"/>
      <c r="AC21" s="941"/>
      <c r="AD21" s="941"/>
      <c r="AE21" s="941"/>
      <c r="AF21" s="941"/>
      <c r="AG21" s="941"/>
      <c r="AH21" s="941"/>
      <c r="AI21" s="941"/>
      <c r="AJ21" s="941"/>
      <c r="AK21" s="941"/>
      <c r="AL21" s="941"/>
      <c r="AM21" s="941"/>
      <c r="AN21" s="941"/>
      <c r="AO21" s="941"/>
      <c r="AP21" s="941"/>
      <c r="AQ21" s="941"/>
      <c r="AR21" s="941"/>
      <c r="AS21" s="941"/>
      <c r="AT21" s="941"/>
      <c r="AU21" s="941"/>
      <c r="AV21" s="941"/>
      <c r="AW21" s="941"/>
      <c r="AX21" s="941"/>
      <c r="AY21" s="941"/>
      <c r="AZ21" s="941"/>
      <c r="BA21" s="941"/>
      <c r="BB21" s="941"/>
      <c r="BC21" s="941"/>
      <c r="BD21" s="941"/>
      <c r="BE21" s="941"/>
      <c r="BF21" s="941"/>
      <c r="BG21" s="941"/>
      <c r="BH21" s="941"/>
      <c r="BI21" s="941"/>
      <c r="BJ21" s="941"/>
      <c r="BK21" s="941"/>
      <c r="BL21" s="941"/>
      <c r="BM21" s="941"/>
      <c r="BN21" s="941"/>
      <c r="BO21" s="941"/>
      <c r="BP21" s="941"/>
      <c r="BQ21" s="941"/>
    </row>
    <row r="22" spans="1:69" s="2" customFormat="1" ht="17.25" customHeight="1">
      <c r="A22" s="1535"/>
      <c r="B22" s="1089" t="s">
        <v>228</v>
      </c>
      <c r="C22" s="983" t="s">
        <v>209</v>
      </c>
      <c r="D22" s="977" t="s">
        <v>39</v>
      </c>
      <c r="E22" s="978">
        <v>400</v>
      </c>
      <c r="F22" s="129"/>
      <c r="G22" s="1048" t="s">
        <v>209</v>
      </c>
      <c r="H22" s="981" t="s">
        <v>441</v>
      </c>
      <c r="I22" s="978">
        <v>40</v>
      </c>
      <c r="J22" s="907"/>
      <c r="K22" s="983"/>
      <c r="L22" s="1051"/>
      <c r="M22" s="978"/>
      <c r="N22" s="1092"/>
      <c r="O22" s="983"/>
      <c r="P22" s="1051"/>
      <c r="Q22" s="978"/>
      <c r="R22" s="1092"/>
      <c r="S22" s="983"/>
      <c r="T22" s="1051"/>
      <c r="U22" s="978"/>
      <c r="V22" s="1092"/>
      <c r="W22" s="1094"/>
      <c r="X22" s="1020"/>
      <c r="Y22" s="1095"/>
      <c r="Z22" s="1096"/>
      <c r="AA22" s="959"/>
      <c r="AB22" s="1478"/>
      <c r="AC22" s="941"/>
      <c r="AD22" s="941"/>
      <c r="AE22" s="941"/>
      <c r="AF22" s="941"/>
      <c r="AG22" s="941"/>
      <c r="AH22" s="941"/>
      <c r="AI22" s="941"/>
      <c r="AJ22" s="941"/>
      <c r="AK22" s="941"/>
      <c r="AL22" s="941"/>
      <c r="AM22" s="941"/>
      <c r="AN22" s="941"/>
      <c r="AO22" s="941"/>
      <c r="AP22" s="941"/>
      <c r="AQ22" s="941"/>
      <c r="AR22" s="941"/>
      <c r="AS22" s="941"/>
      <c r="AT22" s="941"/>
      <c r="AU22" s="941"/>
      <c r="AV22" s="941"/>
      <c r="AW22" s="941"/>
      <c r="AX22" s="941"/>
      <c r="AY22" s="941"/>
      <c r="AZ22" s="941"/>
      <c r="BA22" s="941"/>
      <c r="BB22" s="941"/>
      <c r="BC22" s="941"/>
      <c r="BD22" s="941"/>
      <c r="BE22" s="941"/>
      <c r="BF22" s="941"/>
      <c r="BG22" s="941"/>
      <c r="BH22" s="941"/>
      <c r="BI22" s="941"/>
      <c r="BJ22" s="941"/>
      <c r="BK22" s="941"/>
      <c r="BL22" s="941"/>
      <c r="BM22" s="941"/>
      <c r="BN22" s="941"/>
      <c r="BO22" s="941"/>
      <c r="BP22" s="941"/>
      <c r="BQ22" s="941"/>
    </row>
    <row r="23" spans="1:69" s="2" customFormat="1" ht="17.25" customHeight="1">
      <c r="A23" s="1097" t="s">
        <v>181</v>
      </c>
      <c r="B23" s="1056">
        <f>E23+I23</f>
        <v>1940</v>
      </c>
      <c r="C23" s="1033" t="s">
        <v>151</v>
      </c>
      <c r="D23" s="1098"/>
      <c r="E23" s="999">
        <f>SUM(E20:E22)</f>
        <v>1750</v>
      </c>
      <c r="F23" s="1062">
        <f>SUM(F20:F22)</f>
        <v>0</v>
      </c>
      <c r="G23" s="1033" t="s">
        <v>151</v>
      </c>
      <c r="H23" s="951"/>
      <c r="I23" s="1035">
        <f>SUM(I20:I22)</f>
        <v>190</v>
      </c>
      <c r="J23" s="1036">
        <f>SUM(J20:J22)</f>
        <v>0</v>
      </c>
      <c r="K23" s="1099"/>
      <c r="L23" s="951"/>
      <c r="M23" s="999"/>
      <c r="N23" s="1100"/>
      <c r="O23" s="1099"/>
      <c r="P23" s="951"/>
      <c r="Q23" s="999"/>
      <c r="R23" s="1100"/>
      <c r="S23" s="1099"/>
      <c r="T23" s="951"/>
      <c r="U23" s="999"/>
      <c r="V23" s="1100"/>
      <c r="W23" s="1101"/>
      <c r="X23" s="1102"/>
      <c r="Y23" s="1102"/>
      <c r="Z23" s="1103"/>
      <c r="AA23" s="959"/>
      <c r="AB23" s="1478"/>
      <c r="AC23" s="941"/>
      <c r="AD23" s="941"/>
      <c r="AE23" s="941"/>
      <c r="AF23" s="941"/>
      <c r="AG23" s="941"/>
      <c r="AH23" s="941"/>
      <c r="AI23" s="941"/>
      <c r="AJ23" s="941"/>
      <c r="AK23" s="941"/>
      <c r="AL23" s="941"/>
      <c r="AM23" s="941"/>
      <c r="AN23" s="941"/>
      <c r="AO23" s="941"/>
      <c r="AP23" s="941"/>
      <c r="AQ23" s="941"/>
      <c r="AR23" s="941"/>
      <c r="AS23" s="941"/>
      <c r="AT23" s="941"/>
      <c r="AU23" s="941"/>
      <c r="AV23" s="941"/>
      <c r="AW23" s="941"/>
      <c r="AX23" s="941"/>
      <c r="AY23" s="941"/>
      <c r="AZ23" s="941"/>
      <c r="BA23" s="941"/>
      <c r="BB23" s="941"/>
      <c r="BC23" s="941"/>
      <c r="BD23" s="941"/>
      <c r="BE23" s="941"/>
      <c r="BF23" s="941"/>
      <c r="BG23" s="941"/>
      <c r="BH23" s="941"/>
      <c r="BI23" s="941"/>
      <c r="BJ23" s="941"/>
      <c r="BK23" s="941"/>
      <c r="BL23" s="941"/>
      <c r="BM23" s="941"/>
      <c r="BN23" s="941"/>
      <c r="BO23" s="941"/>
      <c r="BP23" s="941"/>
      <c r="BQ23" s="941"/>
    </row>
    <row r="24" spans="1:69" s="2" customFormat="1" ht="17.25" customHeight="1">
      <c r="A24" s="1529"/>
      <c r="B24" s="1530"/>
      <c r="C24" s="1141" t="s">
        <v>386</v>
      </c>
      <c r="D24" s="963"/>
      <c r="E24" s="964">
        <v>4200</v>
      </c>
      <c r="F24" s="1199"/>
      <c r="G24" s="1142" t="s">
        <v>971</v>
      </c>
      <c r="H24" s="1143" t="s">
        <v>441</v>
      </c>
      <c r="I24" s="964">
        <v>30</v>
      </c>
      <c r="J24" s="929"/>
      <c r="K24" s="1144" t="s">
        <v>971</v>
      </c>
      <c r="L24" s="1143" t="s">
        <v>441</v>
      </c>
      <c r="M24" s="964">
        <v>290</v>
      </c>
      <c r="N24" s="931"/>
      <c r="O24" s="1144" t="s">
        <v>971</v>
      </c>
      <c r="P24" s="1143" t="s">
        <v>441</v>
      </c>
      <c r="Q24" s="964">
        <v>50</v>
      </c>
      <c r="R24" s="932"/>
      <c r="S24" s="1145" t="s">
        <v>979</v>
      </c>
      <c r="T24" s="1146" t="s">
        <v>441</v>
      </c>
      <c r="U24" s="1147">
        <v>120</v>
      </c>
      <c r="V24" s="138"/>
      <c r="W24" s="966" t="s">
        <v>32</v>
      </c>
      <c r="X24" s="1148"/>
      <c r="Y24" s="1024">
        <f>SUM(陸奥新報!C8:D27)</f>
        <v>24570</v>
      </c>
      <c r="Z24" s="138">
        <f>陸奥新報!E6</f>
        <v>0</v>
      </c>
      <c r="AA24" s="959"/>
      <c r="AB24" s="1478"/>
      <c r="AC24" s="941"/>
      <c r="AD24" s="941"/>
      <c r="AE24" s="941"/>
      <c r="AF24" s="941"/>
      <c r="AG24" s="941"/>
      <c r="AH24" s="941"/>
      <c r="AI24" s="941"/>
      <c r="AJ24" s="941"/>
      <c r="AK24" s="941"/>
      <c r="AL24" s="941"/>
      <c r="AM24" s="941"/>
      <c r="AN24" s="941"/>
      <c r="AO24" s="941"/>
      <c r="AP24" s="941"/>
      <c r="AQ24" s="941"/>
      <c r="AR24" s="941"/>
      <c r="AS24" s="941"/>
      <c r="AT24" s="941"/>
      <c r="AU24" s="941"/>
      <c r="AV24" s="941"/>
      <c r="AW24" s="941"/>
      <c r="AX24" s="941"/>
      <c r="AY24" s="941"/>
      <c r="AZ24" s="941"/>
      <c r="BA24" s="941"/>
      <c r="BB24" s="941"/>
      <c r="BC24" s="941"/>
      <c r="BD24" s="941"/>
      <c r="BE24" s="941"/>
      <c r="BF24" s="941"/>
      <c r="BG24" s="941"/>
      <c r="BH24" s="941"/>
      <c r="BI24" s="941"/>
      <c r="BJ24" s="941"/>
      <c r="BK24" s="941"/>
      <c r="BL24" s="941"/>
      <c r="BM24" s="941"/>
      <c r="BN24" s="941"/>
      <c r="BO24" s="941"/>
      <c r="BP24" s="941"/>
      <c r="BQ24" s="941"/>
    </row>
    <row r="25" spans="1:69" s="2" customFormat="1" ht="17.25" customHeight="1">
      <c r="A25" s="988"/>
      <c r="B25" s="1038"/>
      <c r="C25" s="1149" t="s">
        <v>357</v>
      </c>
      <c r="D25" s="1022"/>
      <c r="E25" s="1005">
        <v>1000</v>
      </c>
      <c r="F25" s="142"/>
      <c r="G25" s="1017" t="s">
        <v>357</v>
      </c>
      <c r="H25" s="981" t="s">
        <v>441</v>
      </c>
      <c r="I25" s="1009">
        <v>50</v>
      </c>
      <c r="J25" s="930"/>
      <c r="K25" s="1048" t="s">
        <v>420</v>
      </c>
      <c r="L25" s="981" t="s">
        <v>441</v>
      </c>
      <c r="M25" s="978">
        <v>860</v>
      </c>
      <c r="N25" s="128"/>
      <c r="O25" s="1048" t="s">
        <v>420</v>
      </c>
      <c r="P25" s="981" t="s">
        <v>441</v>
      </c>
      <c r="Q25" s="978">
        <v>200</v>
      </c>
      <c r="R25" s="837"/>
      <c r="S25" s="1151" t="s">
        <v>445</v>
      </c>
      <c r="T25" s="1093" t="s">
        <v>441</v>
      </c>
      <c r="U25" s="978">
        <v>80</v>
      </c>
      <c r="V25" s="132"/>
      <c r="W25" s="976" t="s">
        <v>418</v>
      </c>
      <c r="X25" s="1051"/>
      <c r="Y25" s="978">
        <v>250</v>
      </c>
      <c r="Z25" s="132"/>
      <c r="AA25" s="959"/>
      <c r="AB25" s="1478"/>
      <c r="AC25" s="941"/>
      <c r="AD25" s="941"/>
      <c r="AE25" s="941"/>
      <c r="AF25" s="941"/>
      <c r="AG25" s="941"/>
      <c r="AH25" s="941"/>
      <c r="AI25" s="941"/>
      <c r="AJ25" s="941"/>
      <c r="AK25" s="941"/>
      <c r="AL25" s="941"/>
      <c r="AM25" s="941"/>
      <c r="AN25" s="941"/>
      <c r="AO25" s="941"/>
      <c r="AP25" s="941"/>
      <c r="AQ25" s="941"/>
      <c r="AR25" s="941"/>
      <c r="AS25" s="941"/>
      <c r="AT25" s="941"/>
      <c r="AU25" s="941"/>
      <c r="AV25" s="941"/>
      <c r="AW25" s="941"/>
      <c r="AX25" s="941"/>
      <c r="AY25" s="941"/>
      <c r="AZ25" s="941"/>
      <c r="BA25" s="941"/>
      <c r="BB25" s="941"/>
      <c r="BC25" s="941"/>
      <c r="BD25" s="941"/>
      <c r="BE25" s="941"/>
      <c r="BF25" s="941"/>
      <c r="BG25" s="941"/>
      <c r="BH25" s="941"/>
      <c r="BI25" s="941"/>
      <c r="BJ25" s="941"/>
      <c r="BK25" s="941"/>
      <c r="BL25" s="941"/>
      <c r="BM25" s="941"/>
      <c r="BN25" s="941"/>
      <c r="BO25" s="941"/>
      <c r="BP25" s="941"/>
      <c r="BQ25" s="941"/>
    </row>
    <row r="26" spans="1:69" s="2" customFormat="1" ht="17.25" customHeight="1">
      <c r="A26" s="1536" t="s">
        <v>214</v>
      </c>
      <c r="B26" s="1537"/>
      <c r="C26" s="1153" t="s">
        <v>426</v>
      </c>
      <c r="D26" s="998" t="s">
        <v>39</v>
      </c>
      <c r="E26" s="1139">
        <f>SUM(E24:E25)</f>
        <v>5200</v>
      </c>
      <c r="F26" s="893">
        <f>SUM(F24:F25)</f>
        <v>0</v>
      </c>
      <c r="G26" s="1049"/>
      <c r="H26" s="1008"/>
      <c r="I26" s="1009"/>
      <c r="J26" s="1154"/>
      <c r="K26" s="1048" t="s">
        <v>444</v>
      </c>
      <c r="L26" s="981" t="s">
        <v>441</v>
      </c>
      <c r="M26" s="978">
        <v>670</v>
      </c>
      <c r="N26" s="128"/>
      <c r="O26" s="1048" t="s">
        <v>444</v>
      </c>
      <c r="P26" s="981" t="s">
        <v>441</v>
      </c>
      <c r="Q26" s="978">
        <v>130</v>
      </c>
      <c r="R26" s="837"/>
      <c r="S26" s="1155" t="s">
        <v>1019</v>
      </c>
      <c r="T26" s="968" t="s">
        <v>441</v>
      </c>
      <c r="U26" s="1156">
        <v>10</v>
      </c>
      <c r="V26" s="132"/>
      <c r="W26" s="1049"/>
      <c r="X26" s="1008"/>
      <c r="Y26" s="1009"/>
      <c r="Z26" s="1010"/>
      <c r="AA26" s="959"/>
      <c r="AB26" s="1478"/>
      <c r="AC26" s="941"/>
      <c r="AD26" s="941"/>
      <c r="AE26" s="941"/>
      <c r="AF26" s="941"/>
      <c r="AG26" s="941"/>
      <c r="AH26" s="941"/>
      <c r="AI26" s="941"/>
      <c r="AJ26" s="941"/>
      <c r="AK26" s="941"/>
      <c r="AL26" s="941"/>
      <c r="AM26" s="941"/>
      <c r="AN26" s="941"/>
      <c r="AO26" s="941"/>
      <c r="AP26" s="941"/>
      <c r="AQ26" s="941"/>
      <c r="AR26" s="941"/>
      <c r="AS26" s="941"/>
      <c r="AT26" s="941"/>
      <c r="AU26" s="941"/>
      <c r="AV26" s="941"/>
      <c r="AW26" s="941"/>
      <c r="AX26" s="941"/>
      <c r="AY26" s="941"/>
      <c r="AZ26" s="941"/>
      <c r="BA26" s="941"/>
      <c r="BB26" s="941"/>
      <c r="BC26" s="941"/>
      <c r="BD26" s="941"/>
      <c r="BE26" s="941"/>
      <c r="BF26" s="941"/>
      <c r="BG26" s="941"/>
      <c r="BH26" s="941"/>
      <c r="BI26" s="941"/>
      <c r="BJ26" s="941"/>
      <c r="BK26" s="941"/>
      <c r="BL26" s="941"/>
      <c r="BM26" s="941"/>
      <c r="BN26" s="941"/>
      <c r="BO26" s="941"/>
      <c r="BP26" s="941"/>
      <c r="BQ26" s="941"/>
    </row>
    <row r="27" spans="1:69" s="2" customFormat="1" ht="17.25" customHeight="1">
      <c r="A27" s="1536" t="s">
        <v>264</v>
      </c>
      <c r="B27" s="1537"/>
      <c r="C27" s="1109" t="s">
        <v>420</v>
      </c>
      <c r="D27" s="1093" t="s">
        <v>39</v>
      </c>
      <c r="E27" s="978">
        <v>3350</v>
      </c>
      <c r="F27" s="1200"/>
      <c r="G27" s="1109" t="s">
        <v>420</v>
      </c>
      <c r="H27" s="981" t="s">
        <v>441</v>
      </c>
      <c r="I27" s="978">
        <v>130</v>
      </c>
      <c r="J27" s="930"/>
      <c r="K27" s="1048" t="s">
        <v>447</v>
      </c>
      <c r="L27" s="981" t="s">
        <v>441</v>
      </c>
      <c r="M27" s="978">
        <v>100</v>
      </c>
      <c r="N27" s="128"/>
      <c r="O27" s="1048" t="s">
        <v>447</v>
      </c>
      <c r="P27" s="981" t="s">
        <v>441</v>
      </c>
      <c r="Q27" s="978">
        <v>20</v>
      </c>
      <c r="R27" s="837"/>
      <c r="S27" s="1151" t="s">
        <v>450</v>
      </c>
      <c r="T27" s="981" t="s">
        <v>441</v>
      </c>
      <c r="U27" s="996">
        <v>280</v>
      </c>
      <c r="V27" s="132"/>
      <c r="W27" s="1109"/>
      <c r="X27" s="1051"/>
      <c r="Y27" s="978"/>
      <c r="Z27" s="979"/>
      <c r="AA27" s="959"/>
      <c r="AB27" s="1478"/>
      <c r="AC27" s="941"/>
      <c r="AD27" s="941"/>
      <c r="AE27" s="941"/>
      <c r="AF27" s="941"/>
      <c r="AG27" s="941"/>
      <c r="AH27" s="941"/>
      <c r="AI27" s="941"/>
      <c r="AJ27" s="941"/>
      <c r="AK27" s="941"/>
      <c r="AL27" s="941"/>
      <c r="AM27" s="941"/>
      <c r="AN27" s="941"/>
      <c r="AO27" s="941"/>
      <c r="AP27" s="941"/>
      <c r="AQ27" s="941"/>
      <c r="AR27" s="941"/>
      <c r="AS27" s="941"/>
      <c r="AT27" s="941"/>
      <c r="AU27" s="941"/>
      <c r="AV27" s="941"/>
      <c r="AW27" s="941"/>
      <c r="AX27" s="941"/>
      <c r="AY27" s="941"/>
      <c r="AZ27" s="941"/>
      <c r="BA27" s="941"/>
      <c r="BB27" s="941"/>
      <c r="BC27" s="941"/>
      <c r="BD27" s="941"/>
      <c r="BE27" s="941"/>
      <c r="BF27" s="941"/>
      <c r="BG27" s="941"/>
      <c r="BH27" s="941"/>
      <c r="BI27" s="941"/>
      <c r="BJ27" s="941"/>
      <c r="BK27" s="941"/>
      <c r="BL27" s="941"/>
      <c r="BM27" s="941"/>
      <c r="BN27" s="941"/>
      <c r="BO27" s="941"/>
      <c r="BP27" s="941"/>
      <c r="BQ27" s="941"/>
    </row>
    <row r="28" spans="1:69" s="2" customFormat="1" ht="17.25" customHeight="1">
      <c r="A28" s="988"/>
      <c r="B28" s="1157"/>
      <c r="C28" s="1109" t="s">
        <v>428</v>
      </c>
      <c r="D28" s="1158"/>
      <c r="E28" s="978">
        <v>2100</v>
      </c>
      <c r="F28" s="128"/>
      <c r="G28" s="1049"/>
      <c r="H28" s="1008"/>
      <c r="I28" s="1009"/>
      <c r="J28" s="1154"/>
      <c r="K28" s="983" t="s">
        <v>448</v>
      </c>
      <c r="L28" s="981" t="s">
        <v>441</v>
      </c>
      <c r="M28" s="978">
        <v>330</v>
      </c>
      <c r="N28" s="129"/>
      <c r="O28" s="1048" t="s">
        <v>448</v>
      </c>
      <c r="P28" s="981" t="s">
        <v>441</v>
      </c>
      <c r="Q28" s="978">
        <v>80</v>
      </c>
      <c r="R28" s="837"/>
      <c r="S28" s="1151" t="s">
        <v>1016</v>
      </c>
      <c r="T28" s="981" t="s">
        <v>441</v>
      </c>
      <c r="U28" s="996">
        <v>60</v>
      </c>
      <c r="V28" s="132"/>
      <c r="W28" s="1049"/>
      <c r="X28" s="1008"/>
      <c r="Y28" s="1009"/>
      <c r="Z28" s="1010"/>
      <c r="AA28" s="959"/>
      <c r="AB28" s="1478"/>
      <c r="AC28" s="941"/>
      <c r="AD28" s="941"/>
      <c r="AE28" s="941"/>
      <c r="AF28" s="941"/>
      <c r="AG28" s="941"/>
      <c r="AH28" s="941"/>
      <c r="AI28" s="941"/>
      <c r="AJ28" s="941"/>
      <c r="AK28" s="941"/>
      <c r="AL28" s="941"/>
      <c r="AM28" s="941"/>
      <c r="AN28" s="941"/>
      <c r="AO28" s="941"/>
      <c r="AP28" s="941"/>
      <c r="AQ28" s="941"/>
      <c r="AR28" s="941"/>
      <c r="AS28" s="941"/>
      <c r="AT28" s="941"/>
      <c r="AU28" s="941"/>
      <c r="AV28" s="941"/>
      <c r="AW28" s="941"/>
      <c r="AX28" s="941"/>
      <c r="AY28" s="941"/>
      <c r="AZ28" s="941"/>
      <c r="BA28" s="941"/>
      <c r="BB28" s="941"/>
      <c r="BC28" s="941"/>
      <c r="BD28" s="941"/>
      <c r="BE28" s="941"/>
      <c r="BF28" s="941"/>
      <c r="BG28" s="941"/>
      <c r="BH28" s="941"/>
      <c r="BI28" s="941"/>
      <c r="BJ28" s="941"/>
      <c r="BK28" s="941"/>
      <c r="BL28" s="941"/>
      <c r="BM28" s="941"/>
      <c r="BN28" s="941"/>
      <c r="BO28" s="941"/>
      <c r="BP28" s="941"/>
      <c r="BQ28" s="941"/>
    </row>
    <row r="29" spans="1:69" s="2" customFormat="1" ht="17.25" customHeight="1">
      <c r="A29" s="988"/>
      <c r="B29" s="1157"/>
      <c r="C29" s="1159" t="s">
        <v>1014</v>
      </c>
      <c r="D29" s="1160"/>
      <c r="E29" s="1161">
        <f>SUM(E27:E28)</f>
        <v>5450</v>
      </c>
      <c r="F29" s="1036">
        <f>SUM(F27:F28)</f>
        <v>0</v>
      </c>
      <c r="G29" s="1049"/>
      <c r="H29" s="1008"/>
      <c r="I29" s="1009"/>
      <c r="J29" s="1154"/>
      <c r="K29" s="988" t="s">
        <v>417</v>
      </c>
      <c r="L29" s="1091" t="s">
        <v>441</v>
      </c>
      <c r="M29" s="990">
        <v>50</v>
      </c>
      <c r="N29" s="129"/>
      <c r="O29" s="1162" t="s">
        <v>417</v>
      </c>
      <c r="P29" s="1091" t="s">
        <v>441</v>
      </c>
      <c r="Q29" s="990">
        <v>30</v>
      </c>
      <c r="R29" s="933"/>
      <c r="S29" s="1151" t="s">
        <v>390</v>
      </c>
      <c r="T29" s="1106" t="s">
        <v>829</v>
      </c>
      <c r="U29" s="969">
        <v>100</v>
      </c>
      <c r="V29" s="130"/>
      <c r="W29" s="1049"/>
      <c r="X29" s="1008"/>
      <c r="Y29" s="1009"/>
      <c r="Z29" s="1010"/>
      <c r="AA29" s="959"/>
      <c r="AB29" s="1478"/>
      <c r="AC29" s="941"/>
      <c r="AD29" s="941"/>
      <c r="AE29" s="941"/>
      <c r="AF29" s="941"/>
      <c r="AG29" s="941"/>
      <c r="AH29" s="941"/>
      <c r="AI29" s="941"/>
      <c r="AJ29" s="941"/>
      <c r="AK29" s="941"/>
      <c r="AL29" s="941"/>
      <c r="AM29" s="941"/>
      <c r="AN29" s="941"/>
      <c r="AO29" s="941"/>
      <c r="AP29" s="941"/>
      <c r="AQ29" s="941"/>
      <c r="AR29" s="941"/>
      <c r="AS29" s="941"/>
      <c r="AT29" s="941"/>
      <c r="AU29" s="941"/>
      <c r="AV29" s="941"/>
      <c r="AW29" s="941"/>
      <c r="AX29" s="941"/>
      <c r="AY29" s="941"/>
      <c r="AZ29" s="941"/>
      <c r="BA29" s="941"/>
      <c r="BB29" s="941"/>
      <c r="BC29" s="941"/>
      <c r="BD29" s="941"/>
      <c r="BE29" s="941"/>
      <c r="BF29" s="941"/>
      <c r="BG29" s="941"/>
      <c r="BH29" s="941"/>
      <c r="BI29" s="941"/>
      <c r="BJ29" s="941"/>
      <c r="BK29" s="941"/>
      <c r="BL29" s="941"/>
      <c r="BM29" s="941"/>
      <c r="BN29" s="941"/>
      <c r="BO29" s="941"/>
      <c r="BP29" s="941"/>
      <c r="BQ29" s="941"/>
    </row>
    <row r="30" spans="1:69" s="2" customFormat="1" ht="17.25" customHeight="1">
      <c r="A30" s="988"/>
      <c r="B30" s="1157"/>
      <c r="C30" s="966" t="s">
        <v>429</v>
      </c>
      <c r="D30" s="1146" t="s">
        <v>39</v>
      </c>
      <c r="E30" s="964">
        <v>4050</v>
      </c>
      <c r="F30" s="931"/>
      <c r="G30" s="1017" t="s">
        <v>1015</v>
      </c>
      <c r="H30" s="981" t="s">
        <v>441</v>
      </c>
      <c r="I30" s="1009">
        <v>60</v>
      </c>
      <c r="J30" s="128"/>
      <c r="K30" s="1163" t="s">
        <v>1015</v>
      </c>
      <c r="L30" s="1164" t="s">
        <v>441</v>
      </c>
      <c r="M30" s="1165">
        <v>450</v>
      </c>
      <c r="N30" s="133"/>
      <c r="O30" s="1163" t="s">
        <v>1015</v>
      </c>
      <c r="P30" s="1091" t="s">
        <v>441</v>
      </c>
      <c r="Q30" s="1165">
        <v>80</v>
      </c>
      <c r="R30" s="933"/>
      <c r="S30" s="1166" t="s">
        <v>1018</v>
      </c>
      <c r="T30" s="1167" t="s">
        <v>829</v>
      </c>
      <c r="U30" s="1168">
        <v>100</v>
      </c>
      <c r="V30" s="133"/>
      <c r="W30" s="1049"/>
      <c r="X30" s="1008"/>
      <c r="Y30" s="1009"/>
      <c r="Z30" s="1010"/>
      <c r="AA30" s="959"/>
      <c r="AB30" s="1478"/>
      <c r="AC30" s="941"/>
      <c r="AD30" s="941"/>
      <c r="AE30" s="941"/>
      <c r="AF30" s="941"/>
      <c r="AG30" s="941"/>
      <c r="AH30" s="941"/>
      <c r="AI30" s="941"/>
      <c r="AJ30" s="941"/>
      <c r="AK30" s="941"/>
      <c r="AL30" s="941"/>
      <c r="AM30" s="941"/>
      <c r="AN30" s="941"/>
      <c r="AO30" s="941"/>
      <c r="AP30" s="941"/>
      <c r="AQ30" s="941"/>
      <c r="AR30" s="941"/>
      <c r="AS30" s="941"/>
      <c r="AT30" s="941"/>
      <c r="AU30" s="941"/>
      <c r="AV30" s="941"/>
      <c r="AW30" s="941"/>
      <c r="AX30" s="941"/>
      <c r="AY30" s="941"/>
      <c r="AZ30" s="941"/>
      <c r="BA30" s="941"/>
      <c r="BB30" s="941"/>
      <c r="BC30" s="941"/>
      <c r="BD30" s="941"/>
      <c r="BE30" s="941"/>
      <c r="BF30" s="941"/>
      <c r="BG30" s="941"/>
      <c r="BH30" s="941"/>
      <c r="BI30" s="941"/>
      <c r="BJ30" s="941"/>
      <c r="BK30" s="941"/>
      <c r="BL30" s="941"/>
      <c r="BM30" s="941"/>
      <c r="BN30" s="941"/>
      <c r="BO30" s="941"/>
      <c r="BP30" s="941"/>
      <c r="BQ30" s="941"/>
    </row>
    <row r="31" spans="1:69" s="2" customFormat="1" ht="17.25" customHeight="1">
      <c r="A31" s="988"/>
      <c r="B31" s="1157"/>
      <c r="D31" s="1008"/>
      <c r="E31" s="1009"/>
      <c r="G31" s="1017"/>
      <c r="H31" s="1051"/>
      <c r="I31" s="978"/>
      <c r="J31" s="1123"/>
      <c r="K31" s="1169" t="s">
        <v>198</v>
      </c>
      <c r="L31" s="1170"/>
      <c r="M31" s="1168">
        <f>SUM(M24:M30)</f>
        <v>2750</v>
      </c>
      <c r="N31" s="1062">
        <f>SUM(N24:N29)</f>
        <v>0</v>
      </c>
      <c r="O31" s="1033" t="s">
        <v>198</v>
      </c>
      <c r="P31" s="951"/>
      <c r="Q31" s="1035">
        <f>SUM(Q24:Q30)</f>
        <v>590</v>
      </c>
      <c r="R31" s="1171">
        <f>SUM(R24:R29)</f>
        <v>0</v>
      </c>
      <c r="S31" s="1033" t="s">
        <v>198</v>
      </c>
      <c r="T31" s="951"/>
      <c r="U31" s="999">
        <f>SUM(U24:U30)</f>
        <v>750</v>
      </c>
      <c r="V31" s="1062">
        <f>SUM(V24:V30)</f>
        <v>0</v>
      </c>
      <c r="W31" s="1049"/>
      <c r="X31" s="1008"/>
      <c r="Y31" s="1009"/>
      <c r="Z31" s="1010"/>
      <c r="AA31" s="959"/>
      <c r="AB31" s="1478"/>
      <c r="AC31" s="941"/>
      <c r="AD31" s="941"/>
      <c r="AE31" s="941"/>
      <c r="AF31" s="941"/>
      <c r="AG31" s="941"/>
      <c r="AH31" s="941"/>
      <c r="AI31" s="941"/>
      <c r="AJ31" s="941"/>
      <c r="AK31" s="941"/>
      <c r="AL31" s="941"/>
      <c r="AM31" s="941"/>
      <c r="AN31" s="941"/>
      <c r="AO31" s="941"/>
      <c r="AP31" s="941"/>
      <c r="AQ31" s="941"/>
      <c r="AR31" s="941"/>
      <c r="AS31" s="941"/>
      <c r="AT31" s="941"/>
      <c r="AU31" s="941"/>
      <c r="AV31" s="941"/>
      <c r="AW31" s="941"/>
      <c r="AX31" s="941"/>
      <c r="AY31" s="941"/>
      <c r="AZ31" s="941"/>
      <c r="BA31" s="941"/>
      <c r="BB31" s="941"/>
      <c r="BC31" s="941"/>
      <c r="BD31" s="941"/>
      <c r="BE31" s="941"/>
      <c r="BF31" s="941"/>
      <c r="BG31" s="941"/>
      <c r="BH31" s="941"/>
      <c r="BI31" s="941"/>
      <c r="BJ31" s="941"/>
      <c r="BK31" s="941"/>
      <c r="BL31" s="941"/>
      <c r="BM31" s="941"/>
      <c r="BN31" s="941"/>
      <c r="BO31" s="941"/>
      <c r="BP31" s="941"/>
      <c r="BQ31" s="941"/>
    </row>
    <row r="32" spans="1:69" s="2" customFormat="1" ht="17.25" customHeight="1">
      <c r="A32" s="988"/>
      <c r="B32" s="1157"/>
      <c r="C32" s="1172" t="s">
        <v>443</v>
      </c>
      <c r="D32" s="977" t="s">
        <v>39</v>
      </c>
      <c r="E32" s="978">
        <v>4100</v>
      </c>
      <c r="F32" s="128"/>
      <c r="G32" s="1109" t="s">
        <v>444</v>
      </c>
      <c r="H32" s="981" t="s">
        <v>441</v>
      </c>
      <c r="I32" s="978">
        <v>60</v>
      </c>
      <c r="J32" s="132"/>
      <c r="K32" s="1049"/>
      <c r="L32" s="1008"/>
      <c r="M32" s="1009"/>
      <c r="N32" s="1008"/>
      <c r="O32" s="1173"/>
      <c r="P32" s="1087"/>
      <c r="Q32" s="969"/>
      <c r="R32" s="833"/>
      <c r="S32" s="1174" t="s">
        <v>949</v>
      </c>
      <c r="T32" s="1051"/>
      <c r="U32" s="978">
        <v>600</v>
      </c>
      <c r="V32" s="837"/>
      <c r="W32" s="976"/>
      <c r="X32" s="1051"/>
      <c r="Y32" s="978"/>
      <c r="Z32" s="875"/>
      <c r="AA32" s="959"/>
      <c r="AB32" s="1478"/>
      <c r="AC32" s="941"/>
      <c r="AD32" s="941"/>
      <c r="AE32" s="941"/>
      <c r="AF32" s="941"/>
      <c r="AG32" s="941"/>
      <c r="AH32" s="941"/>
      <c r="AI32" s="941"/>
      <c r="AJ32" s="941"/>
      <c r="AK32" s="941"/>
      <c r="AL32" s="941"/>
      <c r="AM32" s="941"/>
      <c r="AN32" s="941"/>
      <c r="AO32" s="941"/>
      <c r="AP32" s="941"/>
      <c r="AQ32" s="941"/>
      <c r="AR32" s="941"/>
      <c r="AS32" s="941"/>
      <c r="AT32" s="941"/>
      <c r="AU32" s="941"/>
      <c r="AV32" s="941"/>
      <c r="AW32" s="941"/>
      <c r="AX32" s="941"/>
      <c r="AY32" s="941"/>
      <c r="AZ32" s="941"/>
      <c r="BA32" s="941"/>
      <c r="BB32" s="941"/>
      <c r="BC32" s="941"/>
      <c r="BD32" s="941"/>
      <c r="BE32" s="941"/>
      <c r="BF32" s="941"/>
      <c r="BG32" s="941"/>
      <c r="BH32" s="941"/>
      <c r="BI32" s="941"/>
      <c r="BJ32" s="941"/>
      <c r="BK32" s="941"/>
      <c r="BL32" s="941"/>
      <c r="BM32" s="941"/>
      <c r="BN32" s="941"/>
      <c r="BO32" s="941"/>
      <c r="BP32" s="941"/>
      <c r="BQ32" s="941"/>
    </row>
    <row r="33" spans="1:69" s="2" customFormat="1" ht="17.25" customHeight="1">
      <c r="A33" s="988"/>
      <c r="B33" s="1157"/>
      <c r="C33" s="1172" t="s">
        <v>447</v>
      </c>
      <c r="D33" s="977" t="s">
        <v>39</v>
      </c>
      <c r="E33" s="978">
        <v>2700</v>
      </c>
      <c r="F33" s="128"/>
      <c r="G33" s="976" t="s">
        <v>447</v>
      </c>
      <c r="H33" s="981" t="s">
        <v>441</v>
      </c>
      <c r="I33" s="978">
        <v>10</v>
      </c>
      <c r="J33" s="132"/>
      <c r="K33" s="1049"/>
      <c r="L33" s="1008"/>
      <c r="M33" s="1009"/>
      <c r="N33" s="1008"/>
      <c r="O33" s="1175"/>
      <c r="P33" s="1051"/>
      <c r="Q33" s="978"/>
      <c r="R33" s="875"/>
      <c r="S33" s="1174" t="s">
        <v>388</v>
      </c>
      <c r="T33" s="975" t="s">
        <v>39</v>
      </c>
      <c r="U33" s="978">
        <v>1250</v>
      </c>
      <c r="V33" s="837"/>
      <c r="W33" s="976"/>
      <c r="X33" s="1051"/>
      <c r="Y33" s="978"/>
      <c r="Z33" s="875"/>
      <c r="AA33" s="959"/>
      <c r="AB33" s="1478"/>
      <c r="AC33" s="941"/>
      <c r="AD33" s="941"/>
      <c r="AE33" s="941"/>
      <c r="AF33" s="941"/>
      <c r="AG33" s="941"/>
      <c r="AH33" s="941"/>
      <c r="AI33" s="941"/>
      <c r="AJ33" s="941"/>
      <c r="AK33" s="941"/>
      <c r="AL33" s="941"/>
      <c r="AM33" s="941"/>
      <c r="AN33" s="941"/>
      <c r="AO33" s="941"/>
      <c r="AP33" s="941"/>
      <c r="AQ33" s="941"/>
      <c r="AR33" s="941"/>
      <c r="AS33" s="941"/>
      <c r="AT33" s="941"/>
      <c r="AU33" s="941"/>
      <c r="AV33" s="941"/>
      <c r="AW33" s="941"/>
      <c r="AX33" s="941"/>
      <c r="AY33" s="941"/>
      <c r="AZ33" s="941"/>
      <c r="BA33" s="941"/>
      <c r="BB33" s="941"/>
      <c r="BC33" s="941"/>
      <c r="BD33" s="941"/>
      <c r="BE33" s="941"/>
      <c r="BF33" s="941"/>
      <c r="BG33" s="941"/>
      <c r="BH33" s="941"/>
      <c r="BI33" s="941"/>
      <c r="BJ33" s="941"/>
      <c r="BK33" s="941"/>
      <c r="BL33" s="941"/>
      <c r="BM33" s="941"/>
      <c r="BN33" s="941"/>
      <c r="BO33" s="941"/>
      <c r="BP33" s="941"/>
      <c r="BQ33" s="941"/>
    </row>
    <row r="34" spans="1:69" s="2" customFormat="1" ht="17.25" customHeight="1">
      <c r="A34" s="988"/>
      <c r="B34" s="1157"/>
      <c r="C34" s="1172" t="s">
        <v>448</v>
      </c>
      <c r="D34" s="1022" t="s">
        <v>39</v>
      </c>
      <c r="E34" s="978">
        <v>3500</v>
      </c>
      <c r="F34" s="128"/>
      <c r="G34" s="976" t="s">
        <v>448</v>
      </c>
      <c r="H34" s="981" t="s">
        <v>441</v>
      </c>
      <c r="I34" s="978">
        <v>30</v>
      </c>
      <c r="J34" s="132"/>
      <c r="K34" s="1049"/>
      <c r="L34" s="1008"/>
      <c r="M34" s="1009"/>
      <c r="N34" s="1008"/>
      <c r="O34" s="1175"/>
      <c r="P34" s="1051"/>
      <c r="Q34" s="978"/>
      <c r="R34" s="875"/>
      <c r="S34" s="1174" t="s">
        <v>389</v>
      </c>
      <c r="T34" s="975" t="s">
        <v>39</v>
      </c>
      <c r="U34" s="978">
        <v>550</v>
      </c>
      <c r="V34" s="837"/>
      <c r="W34" s="1049"/>
      <c r="X34" s="1008"/>
      <c r="Y34" s="1009"/>
      <c r="Z34" s="1010"/>
      <c r="AA34" s="959"/>
      <c r="AB34" s="1478"/>
      <c r="AC34" s="941"/>
      <c r="AD34" s="941"/>
      <c r="AE34" s="941"/>
      <c r="AF34" s="941"/>
      <c r="AG34" s="941"/>
      <c r="AH34" s="941"/>
      <c r="AI34" s="941"/>
      <c r="AJ34" s="941"/>
      <c r="AK34" s="941"/>
      <c r="AL34" s="941"/>
      <c r="AM34" s="941"/>
      <c r="AN34" s="941"/>
      <c r="AO34" s="941"/>
      <c r="AP34" s="941"/>
      <c r="AQ34" s="941"/>
      <c r="AR34" s="941"/>
      <c r="AS34" s="941"/>
      <c r="AT34" s="941"/>
      <c r="AU34" s="941"/>
      <c r="AV34" s="941"/>
      <c r="AW34" s="941"/>
      <c r="AX34" s="941"/>
      <c r="AY34" s="941"/>
      <c r="AZ34" s="941"/>
      <c r="BA34" s="941"/>
      <c r="BB34" s="941"/>
      <c r="BC34" s="941"/>
      <c r="BD34" s="941"/>
      <c r="BE34" s="941"/>
      <c r="BF34" s="941"/>
      <c r="BG34" s="941"/>
      <c r="BH34" s="941"/>
      <c r="BI34" s="941"/>
      <c r="BJ34" s="941"/>
      <c r="BK34" s="941"/>
      <c r="BL34" s="941"/>
      <c r="BM34" s="941"/>
      <c r="BN34" s="941"/>
      <c r="BO34" s="941"/>
      <c r="BP34" s="941"/>
      <c r="BQ34" s="941"/>
    </row>
    <row r="35" spans="1:69" s="2" customFormat="1" ht="17.25" customHeight="1">
      <c r="A35" s="988"/>
      <c r="B35" s="1157"/>
      <c r="C35" s="1176" t="s">
        <v>427</v>
      </c>
      <c r="D35" s="985" t="s">
        <v>39</v>
      </c>
      <c r="E35" s="986">
        <v>1400</v>
      </c>
      <c r="F35" s="820"/>
      <c r="G35" s="984" t="s">
        <v>417</v>
      </c>
      <c r="H35" s="1164" t="s">
        <v>441</v>
      </c>
      <c r="I35" s="986">
        <v>20</v>
      </c>
      <c r="J35" s="133"/>
      <c r="K35" s="1177"/>
      <c r="L35" s="1030"/>
      <c r="M35" s="986"/>
      <c r="N35" s="1178"/>
      <c r="O35" s="1179"/>
      <c r="P35" s="1030"/>
      <c r="Q35" s="986"/>
      <c r="R35" s="1180"/>
      <c r="S35" s="1095"/>
      <c r="U35" s="1095"/>
      <c r="W35" s="1094"/>
      <c r="X35" s="1020"/>
      <c r="Y35" s="1095"/>
      <c r="Z35" s="1096"/>
      <c r="AA35" s="959"/>
      <c r="AB35" s="1478"/>
      <c r="AC35" s="941"/>
      <c r="AD35" s="941"/>
      <c r="AE35" s="941"/>
      <c r="AF35" s="941"/>
      <c r="AG35" s="941"/>
      <c r="AH35" s="941"/>
      <c r="AI35" s="941"/>
      <c r="AJ35" s="941"/>
      <c r="AK35" s="941"/>
      <c r="AL35" s="941"/>
      <c r="AM35" s="941"/>
      <c r="AN35" s="941"/>
      <c r="AO35" s="941"/>
      <c r="AP35" s="941"/>
      <c r="AQ35" s="941"/>
      <c r="AR35" s="941"/>
      <c r="AS35" s="941"/>
      <c r="AT35" s="941"/>
      <c r="AU35" s="941"/>
      <c r="AV35" s="941"/>
      <c r="AW35" s="941"/>
      <c r="AX35" s="941"/>
      <c r="AY35" s="941"/>
      <c r="AZ35" s="941"/>
      <c r="BA35" s="941"/>
      <c r="BB35" s="941"/>
      <c r="BC35" s="941"/>
      <c r="BD35" s="941"/>
      <c r="BE35" s="941"/>
      <c r="BF35" s="941"/>
      <c r="BG35" s="941"/>
      <c r="BH35" s="941"/>
      <c r="BI35" s="941"/>
      <c r="BJ35" s="941"/>
      <c r="BK35" s="941"/>
      <c r="BL35" s="941"/>
      <c r="BM35" s="941"/>
      <c r="BN35" s="941"/>
      <c r="BO35" s="941"/>
      <c r="BP35" s="941"/>
      <c r="BQ35" s="941"/>
    </row>
    <row r="36" spans="1:69" s="2" customFormat="1" ht="15.95" customHeight="1">
      <c r="A36" s="1097" t="s">
        <v>197</v>
      </c>
      <c r="B36" s="1181">
        <f>E36+I36+M31+Q31+U36+U31+Y36</f>
        <v>58100</v>
      </c>
      <c r="C36" s="1033" t="s">
        <v>77</v>
      </c>
      <c r="D36" s="1182"/>
      <c r="E36" s="1161">
        <f>E26+E29+SUM(E30:E35)</f>
        <v>26400</v>
      </c>
      <c r="F36" s="1183">
        <f>F26+F29+SUM(F30:F35)</f>
        <v>0</v>
      </c>
      <c r="G36" s="1184" t="s">
        <v>77</v>
      </c>
      <c r="H36" s="1185"/>
      <c r="I36" s="1186">
        <f>SUM(I24:I35)</f>
        <v>390</v>
      </c>
      <c r="J36" s="1187">
        <f>SUM(J24:J35)</f>
        <v>0</v>
      </c>
      <c r="K36" s="1033"/>
      <c r="L36" s="951"/>
      <c r="M36" s="999"/>
      <c r="N36" s="1062"/>
      <c r="O36" s="1033"/>
      <c r="P36" s="951"/>
      <c r="Q36" s="999">
        <f>SUM(Q32)</f>
        <v>0</v>
      </c>
      <c r="R36" s="1188">
        <f>SUM(R32)</f>
        <v>0</v>
      </c>
      <c r="S36" s="1189" t="s">
        <v>198</v>
      </c>
      <c r="T36" s="951"/>
      <c r="U36" s="999">
        <f>SUM(U32:U35)</f>
        <v>2400</v>
      </c>
      <c r="V36" s="1062">
        <f>SUM(V32:V35)</f>
        <v>0</v>
      </c>
      <c r="W36" s="1169" t="s">
        <v>77</v>
      </c>
      <c r="X36" s="1170"/>
      <c r="Y36" s="1190">
        <f>SUM(Y24:Y35)</f>
        <v>24820</v>
      </c>
      <c r="Z36" s="1191">
        <f>SUM(Z24:Z35)</f>
        <v>0</v>
      </c>
      <c r="AA36" s="1192"/>
      <c r="AB36" s="1478"/>
      <c r="AC36" s="941"/>
      <c r="AD36" s="941"/>
      <c r="AE36" s="941"/>
      <c r="AF36" s="941"/>
      <c r="AG36" s="941"/>
      <c r="AH36" s="941"/>
      <c r="AI36" s="941"/>
      <c r="AJ36" s="941"/>
      <c r="AK36" s="941"/>
      <c r="AL36" s="941"/>
      <c r="AM36" s="941"/>
      <c r="AN36" s="941"/>
      <c r="AO36" s="941"/>
      <c r="AP36" s="941"/>
      <c r="AQ36" s="941"/>
      <c r="AR36" s="941"/>
      <c r="AS36" s="941"/>
      <c r="AT36" s="941"/>
      <c r="AU36" s="941"/>
      <c r="AV36" s="941"/>
      <c r="AW36" s="941"/>
      <c r="AX36" s="941"/>
      <c r="AY36" s="941"/>
      <c r="AZ36" s="941"/>
      <c r="BA36" s="941"/>
      <c r="BB36" s="941"/>
      <c r="BC36" s="941"/>
      <c r="BD36" s="941"/>
      <c r="BE36" s="941"/>
      <c r="BF36" s="941"/>
      <c r="BG36" s="941"/>
      <c r="BH36" s="941"/>
      <c r="BI36" s="941"/>
      <c r="BJ36" s="941"/>
      <c r="BK36" s="941"/>
      <c r="BL36" s="941"/>
      <c r="BM36" s="941"/>
      <c r="BN36" s="941"/>
      <c r="BO36" s="941"/>
      <c r="BP36" s="941"/>
      <c r="BQ36" s="941"/>
    </row>
    <row r="37" spans="1:69" s="2" customFormat="1" ht="12.75" customHeight="1">
      <c r="A37" s="1064"/>
      <c r="B37" s="1193"/>
      <c r="C37" s="1064" t="s">
        <v>213</v>
      </c>
      <c r="D37" s="1065"/>
      <c r="E37" s="1064"/>
      <c r="F37" s="1074"/>
      <c r="G37" s="1064"/>
      <c r="H37" s="1065"/>
      <c r="I37" s="1064"/>
      <c r="J37" s="1066"/>
      <c r="K37" s="1064"/>
      <c r="L37" s="1065"/>
      <c r="M37" s="1064"/>
      <c r="N37" s="1066"/>
      <c r="O37" s="1064"/>
      <c r="P37" s="1065"/>
      <c r="Q37" s="1194"/>
      <c r="R37" s="1074"/>
      <c r="S37" s="1064"/>
      <c r="T37" s="1065"/>
      <c r="U37" s="1064"/>
      <c r="V37" s="1066"/>
      <c r="W37" s="1064"/>
      <c r="X37" s="1065"/>
      <c r="Y37" s="1064"/>
      <c r="Z37" s="1066"/>
      <c r="AA37" s="1067"/>
      <c r="AB37" s="1068"/>
      <c r="AC37" s="941"/>
      <c r="AD37" s="941"/>
      <c r="AE37" s="941"/>
      <c r="AF37" s="941"/>
      <c r="AG37" s="941"/>
      <c r="AH37" s="941"/>
      <c r="AI37" s="941"/>
      <c r="AJ37" s="941"/>
      <c r="AK37" s="941"/>
      <c r="AL37" s="941"/>
      <c r="AM37" s="941"/>
      <c r="AN37" s="941"/>
      <c r="AO37" s="941"/>
      <c r="AP37" s="941"/>
      <c r="AQ37" s="941"/>
      <c r="AR37" s="941"/>
      <c r="AS37" s="941"/>
      <c r="AT37" s="941"/>
      <c r="AU37" s="941"/>
      <c r="AV37" s="941"/>
      <c r="AW37" s="941"/>
      <c r="AX37" s="941"/>
      <c r="AY37" s="941"/>
      <c r="AZ37" s="941"/>
      <c r="BA37" s="941"/>
      <c r="BB37" s="941"/>
      <c r="BC37" s="941"/>
      <c r="BD37" s="941"/>
      <c r="BE37" s="941"/>
      <c r="BF37" s="941"/>
      <c r="BG37" s="941"/>
      <c r="BH37" s="941"/>
      <c r="BI37" s="941"/>
      <c r="BJ37" s="941"/>
      <c r="BK37" s="941"/>
      <c r="BL37" s="941"/>
      <c r="BM37" s="941"/>
      <c r="BN37" s="941"/>
      <c r="BO37" s="941"/>
      <c r="BP37" s="941"/>
      <c r="BQ37" s="941"/>
    </row>
    <row r="38" spans="1:69" s="2" customFormat="1" ht="12.75" customHeight="1">
      <c r="A38" s="1064"/>
      <c r="B38" s="1193"/>
      <c r="C38" s="1064" t="s">
        <v>831</v>
      </c>
      <c r="D38" s="1065"/>
      <c r="E38" s="1064"/>
      <c r="F38" s="1074"/>
      <c r="G38" s="1064"/>
      <c r="H38" s="1065"/>
      <c r="I38" s="1064"/>
      <c r="J38" s="1066"/>
      <c r="K38" s="1064"/>
      <c r="L38" s="1065"/>
      <c r="M38" s="1064"/>
      <c r="N38" s="1066"/>
      <c r="O38" s="1064"/>
      <c r="P38" s="1065"/>
      <c r="Q38" s="1194"/>
      <c r="R38" s="1066"/>
      <c r="S38" s="1064"/>
      <c r="T38" s="1065"/>
      <c r="U38" s="1064"/>
      <c r="V38" s="1066"/>
      <c r="W38" s="1064"/>
      <c r="X38" s="1065"/>
      <c r="Y38" s="1064"/>
      <c r="Z38" s="1066"/>
      <c r="AA38" s="1067"/>
      <c r="AB38" s="1068"/>
      <c r="AC38" s="941"/>
      <c r="AD38" s="941"/>
      <c r="AE38" s="941"/>
      <c r="AF38" s="941"/>
      <c r="AG38" s="941"/>
      <c r="AH38" s="941"/>
      <c r="AI38" s="941"/>
      <c r="AJ38" s="941"/>
      <c r="AK38" s="941"/>
      <c r="AL38" s="941"/>
      <c r="AM38" s="941"/>
      <c r="AN38" s="941"/>
      <c r="AO38" s="941"/>
      <c r="AP38" s="941"/>
      <c r="AQ38" s="941"/>
      <c r="AR38" s="941"/>
      <c r="AS38" s="941"/>
      <c r="AT38" s="941"/>
      <c r="AU38" s="941"/>
      <c r="AV38" s="941"/>
      <c r="AW38" s="941"/>
      <c r="AX38" s="941"/>
      <c r="AY38" s="941"/>
      <c r="AZ38" s="941"/>
      <c r="BA38" s="941"/>
      <c r="BB38" s="941"/>
      <c r="BC38" s="941"/>
      <c r="BD38" s="941"/>
      <c r="BE38" s="941"/>
      <c r="BF38" s="941"/>
      <c r="BG38" s="941"/>
      <c r="BH38" s="941"/>
      <c r="BI38" s="941"/>
      <c r="BJ38" s="941"/>
      <c r="BK38" s="941"/>
      <c r="BL38" s="941"/>
      <c r="BM38" s="941"/>
      <c r="BN38" s="941"/>
      <c r="BO38" s="941"/>
      <c r="BP38" s="941"/>
      <c r="BQ38" s="941"/>
    </row>
    <row r="39" spans="1:69" s="2" customFormat="1" ht="15" customHeight="1">
      <c r="A39" s="1064"/>
      <c r="B39" s="1064"/>
      <c r="C39" s="1195" t="s">
        <v>960</v>
      </c>
      <c r="D39" s="1065"/>
      <c r="E39" s="1064"/>
      <c r="F39" s="1074"/>
      <c r="G39" s="1064"/>
      <c r="H39" s="1065"/>
      <c r="I39" s="1064"/>
      <c r="J39" s="1074"/>
      <c r="K39" s="1064"/>
      <c r="L39" s="1065"/>
      <c r="M39" s="1064"/>
      <c r="N39" s="1074"/>
      <c r="O39" s="1064"/>
      <c r="P39" s="1065"/>
      <c r="Q39" s="1064"/>
      <c r="R39" s="1074"/>
      <c r="S39" s="1064"/>
      <c r="T39" s="1065"/>
      <c r="U39" s="1064"/>
      <c r="V39" s="1074"/>
      <c r="X39" s="1065"/>
      <c r="Y39" s="1064"/>
      <c r="Z39" s="1074"/>
      <c r="AA39" s="1196"/>
      <c r="AB39" s="941"/>
      <c r="AC39" s="941"/>
      <c r="AD39" s="941"/>
      <c r="AE39" s="941"/>
      <c r="AF39" s="941"/>
      <c r="AG39" s="941"/>
      <c r="AH39" s="941"/>
      <c r="AI39" s="941"/>
      <c r="AJ39" s="941"/>
      <c r="AK39" s="941"/>
      <c r="AL39" s="941"/>
      <c r="AM39" s="941"/>
      <c r="AN39" s="941"/>
      <c r="AO39" s="941"/>
      <c r="AP39" s="941"/>
      <c r="AQ39" s="941"/>
      <c r="AR39" s="941"/>
      <c r="AS39" s="941"/>
      <c r="AT39" s="941"/>
      <c r="AU39" s="941"/>
      <c r="AV39" s="941"/>
      <c r="AW39" s="941"/>
      <c r="AX39" s="941"/>
      <c r="AY39" s="941"/>
      <c r="AZ39" s="941"/>
      <c r="BA39" s="941"/>
      <c r="BB39" s="941"/>
      <c r="BC39" s="941"/>
      <c r="BD39" s="941"/>
      <c r="BE39" s="941"/>
      <c r="BF39" s="941"/>
      <c r="BG39" s="941"/>
      <c r="BH39" s="941"/>
      <c r="BI39" s="941"/>
      <c r="BJ39" s="941"/>
      <c r="BK39" s="941"/>
      <c r="BL39" s="941"/>
      <c r="BM39" s="941"/>
      <c r="BN39" s="941"/>
      <c r="BO39" s="941"/>
      <c r="BP39" s="941"/>
      <c r="BQ39" s="941"/>
    </row>
    <row r="40" spans="1:69" ht="17.100000000000001" customHeight="1">
      <c r="A40" s="1064"/>
      <c r="B40" s="1064"/>
      <c r="C40" s="1195" t="s">
        <v>1024</v>
      </c>
      <c r="D40" s="1065"/>
      <c r="E40" s="1064"/>
      <c r="F40" s="1076"/>
      <c r="G40" s="1064"/>
      <c r="H40" s="1065"/>
      <c r="I40" s="1064"/>
      <c r="J40" s="1076"/>
      <c r="K40" s="1064"/>
      <c r="L40" s="1065"/>
      <c r="M40" s="1064"/>
      <c r="N40" s="1076"/>
      <c r="O40" s="1064"/>
      <c r="P40" s="1065"/>
      <c r="Q40" s="1064"/>
      <c r="R40" s="1076"/>
      <c r="S40" s="1064"/>
      <c r="T40" s="1065"/>
      <c r="U40" s="1064"/>
      <c r="V40" s="1076"/>
      <c r="X40" s="1065"/>
      <c r="Y40" s="1064"/>
    </row>
    <row r="41" spans="1:69" ht="17.100000000000001" customHeight="1">
      <c r="A41" s="1063"/>
      <c r="B41" s="1063"/>
      <c r="F41" s="1076"/>
      <c r="G41" s="1063"/>
      <c r="H41" s="1065"/>
      <c r="I41" s="1063"/>
      <c r="J41" s="1076"/>
      <c r="K41" s="1063"/>
      <c r="L41" s="1065"/>
      <c r="M41" s="1063"/>
      <c r="N41" s="1076"/>
      <c r="O41" s="1063"/>
      <c r="P41" s="1065"/>
      <c r="Q41" s="1063"/>
      <c r="R41" s="1076"/>
      <c r="S41" s="1063"/>
      <c r="T41" s="1065"/>
      <c r="U41" s="1063"/>
      <c r="V41" s="1076"/>
      <c r="W41" s="1063"/>
      <c r="X41" s="1065"/>
      <c r="Y41" s="1063"/>
      <c r="Z41" s="1197" t="s">
        <v>421</v>
      </c>
    </row>
    <row r="42" spans="1:69" ht="17.100000000000001" customHeight="1">
      <c r="A42" s="1063"/>
      <c r="B42" s="1063"/>
      <c r="C42" s="1063"/>
      <c r="D42" s="1065"/>
      <c r="E42" s="1063"/>
      <c r="F42" s="1076"/>
      <c r="G42" s="1063"/>
      <c r="H42" s="1065"/>
      <c r="I42" s="1063"/>
      <c r="J42" s="1076"/>
      <c r="K42" s="1063"/>
      <c r="L42" s="1065"/>
      <c r="M42" s="1063"/>
      <c r="N42" s="1076"/>
      <c r="O42" s="1063"/>
      <c r="P42" s="1065"/>
      <c r="Q42" s="1063"/>
      <c r="R42" s="1076"/>
      <c r="S42" s="1063"/>
      <c r="T42" s="1065"/>
      <c r="U42" s="1063"/>
      <c r="V42" s="1076"/>
      <c r="W42" s="1063"/>
      <c r="X42" s="1065"/>
      <c r="Y42" s="1063"/>
      <c r="Z42" s="1076"/>
    </row>
    <row r="43" spans="1:69" ht="17.100000000000001" customHeight="1">
      <c r="A43" s="1063"/>
      <c r="B43" s="1063"/>
      <c r="C43" s="1063"/>
      <c r="D43" s="1065"/>
      <c r="E43" s="1063"/>
      <c r="F43" s="1076"/>
      <c r="G43" s="1063"/>
      <c r="H43" s="1065"/>
      <c r="I43" s="1063"/>
      <c r="J43" s="1076"/>
      <c r="K43" s="1063"/>
      <c r="L43" s="1065"/>
      <c r="M43" s="1063"/>
      <c r="N43" s="1076"/>
      <c r="O43" s="1063"/>
      <c r="P43" s="1065"/>
      <c r="Q43" s="1063"/>
      <c r="R43" s="1076"/>
      <c r="S43" s="1063"/>
      <c r="T43" s="1065"/>
      <c r="U43" s="1063"/>
      <c r="V43" s="1076"/>
      <c r="W43" s="1063"/>
      <c r="X43" s="1065"/>
      <c r="Y43" s="1063"/>
      <c r="Z43" s="1076"/>
    </row>
    <row r="44" spans="1:69" ht="12">
      <c r="A44" s="1063"/>
      <c r="B44" s="1063"/>
      <c r="C44" s="1063"/>
      <c r="D44" s="1065"/>
      <c r="E44" s="1063"/>
      <c r="F44" s="1076"/>
      <c r="G44" s="1063"/>
      <c r="H44" s="1065"/>
      <c r="I44" s="1063"/>
      <c r="J44" s="1076"/>
      <c r="K44" s="1063"/>
      <c r="L44" s="1065"/>
      <c r="M44" s="1063"/>
      <c r="N44" s="1076"/>
      <c r="O44" s="1063"/>
      <c r="P44" s="1065"/>
      <c r="Q44" s="1063"/>
      <c r="R44" s="1076"/>
      <c r="S44" s="1063"/>
      <c r="T44" s="1065"/>
      <c r="U44" s="1063"/>
      <c r="V44" s="1076"/>
      <c r="W44" s="1063"/>
      <c r="X44" s="1065"/>
      <c r="Y44" s="1063"/>
      <c r="Z44" s="1076"/>
    </row>
    <row r="45" spans="1:69" ht="12">
      <c r="A45" s="1063"/>
      <c r="B45" s="1063"/>
      <c r="C45" s="1063"/>
      <c r="E45" s="1063"/>
      <c r="F45" s="1076"/>
      <c r="G45" s="1063"/>
      <c r="I45" s="1063"/>
      <c r="J45" s="1076"/>
      <c r="K45" s="1063"/>
      <c r="M45" s="1063"/>
      <c r="N45" s="1076"/>
      <c r="O45" s="1063"/>
      <c r="Q45" s="1063"/>
      <c r="R45" s="1076"/>
      <c r="S45" s="1063"/>
      <c r="U45" s="1063"/>
      <c r="V45" s="1076"/>
      <c r="W45" s="1063"/>
      <c r="Y45" s="1063"/>
      <c r="Z45" s="1076"/>
    </row>
    <row r="46" spans="1:69" ht="12">
      <c r="A46" s="1063"/>
      <c r="B46" s="1063"/>
      <c r="C46" s="1063"/>
      <c r="E46" s="1063"/>
      <c r="F46" s="1076"/>
      <c r="G46" s="1063"/>
      <c r="I46" s="1063"/>
      <c r="J46" s="1076"/>
      <c r="K46" s="1063"/>
      <c r="M46" s="1063"/>
      <c r="N46" s="1076"/>
      <c r="O46" s="1063"/>
      <c r="Q46" s="1063"/>
      <c r="R46" s="1076"/>
      <c r="S46" s="1063"/>
      <c r="U46" s="1063"/>
      <c r="V46" s="1076"/>
      <c r="W46" s="1063"/>
      <c r="Y46" s="1063"/>
      <c r="Z46" s="1076"/>
    </row>
    <row r="47" spans="1:69" ht="12">
      <c r="A47" s="1063"/>
      <c r="B47" s="1063"/>
      <c r="C47" s="1063"/>
      <c r="E47" s="1063"/>
      <c r="F47" s="1076"/>
      <c r="G47" s="1063"/>
      <c r="I47" s="1063"/>
      <c r="J47" s="1076"/>
      <c r="K47" s="1063"/>
      <c r="M47" s="1063"/>
      <c r="N47" s="1076"/>
      <c r="O47" s="1063"/>
      <c r="Q47" s="1063"/>
      <c r="R47" s="1076"/>
      <c r="S47" s="1063"/>
      <c r="U47" s="1063"/>
      <c r="V47" s="1076"/>
      <c r="W47" s="1063"/>
      <c r="Y47" s="1063"/>
      <c r="Z47" s="1076"/>
    </row>
    <row r="48" spans="1:69">
      <c r="A48" s="1063"/>
      <c r="B48" s="1063"/>
      <c r="C48" s="1063"/>
      <c r="E48" s="1063"/>
      <c r="G48" s="1063"/>
      <c r="I48" s="1063"/>
      <c r="K48" s="1063"/>
      <c r="M48" s="1063"/>
      <c r="O48" s="1063"/>
      <c r="Q48" s="1063"/>
      <c r="S48" s="1063"/>
      <c r="U48" s="1063"/>
      <c r="W48" s="1063"/>
      <c r="Y48" s="1063"/>
    </row>
    <row r="49" spans="1:25">
      <c r="A49" s="1063"/>
      <c r="B49" s="1063"/>
      <c r="C49" s="1063"/>
      <c r="E49" s="1063"/>
      <c r="G49" s="1063"/>
      <c r="I49" s="1063"/>
      <c r="K49" s="1063"/>
      <c r="M49" s="1063"/>
      <c r="O49" s="1063"/>
      <c r="Q49" s="1063"/>
      <c r="S49" s="1063"/>
      <c r="U49" s="1063"/>
      <c r="W49" s="1063"/>
      <c r="Y49" s="1063"/>
    </row>
    <row r="59" spans="1:25">
      <c r="B59" s="2"/>
      <c r="C59" s="2"/>
      <c r="D59" s="2"/>
      <c r="E59" s="2"/>
      <c r="F59" s="2"/>
      <c r="G59" s="2"/>
      <c r="H59" s="2"/>
      <c r="I59" s="2"/>
      <c r="J59" s="2"/>
    </row>
    <row r="60" spans="1:25">
      <c r="B60" s="1077"/>
      <c r="C60" s="1077"/>
      <c r="D60" s="1077"/>
      <c r="E60" s="1077"/>
      <c r="F60" s="1077"/>
      <c r="G60" s="1077"/>
      <c r="H60" s="2"/>
      <c r="I60" s="2"/>
      <c r="J60" s="2"/>
      <c r="K60" s="2"/>
    </row>
  </sheetData>
  <sheetProtection algorithmName="SHA-512" hashValue="pSGkCBMWTP99ji2NvM7IFKYDRHW2pPr0tFnnDOXJSI6IzhgxWW0/g3vsbJnAenGD+YgZ7Qn3WdsKjV3LKtnjfQ==" saltValue="dggGb5uxLM9C+Ks9xY8g/g==" spinCount="100000" sheet="1" objects="1" scenarios="1"/>
  <mergeCells count="24">
    <mergeCell ref="AB4:AB36"/>
    <mergeCell ref="A24:B24"/>
    <mergeCell ref="A5:A9"/>
    <mergeCell ref="A20:A22"/>
    <mergeCell ref="A27:B27"/>
    <mergeCell ref="A4:B4"/>
    <mergeCell ref="A26:B26"/>
    <mergeCell ref="A11:A16"/>
    <mergeCell ref="V1:Z1"/>
    <mergeCell ref="V2:Z3"/>
    <mergeCell ref="A1:B1"/>
    <mergeCell ref="D1:H1"/>
    <mergeCell ref="N1:O1"/>
    <mergeCell ref="M2:O3"/>
    <mergeCell ref="R1:R2"/>
    <mergeCell ref="I1:L1"/>
    <mergeCell ref="S1:U2"/>
    <mergeCell ref="P2:Q3"/>
    <mergeCell ref="P1:Q1"/>
    <mergeCell ref="S3:U3"/>
    <mergeCell ref="A2:B2"/>
    <mergeCell ref="C2:H3"/>
    <mergeCell ref="I2:L3"/>
    <mergeCell ref="A3:B3"/>
  </mergeCells>
  <phoneticPr fontId="9"/>
  <conditionalFormatting sqref="F5:F30 F32:F36">
    <cfRule type="expression" dxfId="264" priority="53" stopIfTrue="1">
      <formula>E5&lt;F5</formula>
    </cfRule>
  </conditionalFormatting>
  <conditionalFormatting sqref="J5:J36">
    <cfRule type="expression" dxfId="263" priority="1" stopIfTrue="1">
      <formula>I5&lt;J5</formula>
    </cfRule>
  </conditionalFormatting>
  <conditionalFormatting sqref="Z5:Z27 V5:V34 N5:N36 R5:R36 Z31:Z33 Z35:Z36 V36">
    <cfRule type="expression" dxfId="262" priority="40" stopIfTrue="1">
      <formula>M5&lt;N5</formula>
    </cfRule>
  </conditionalFormatting>
  <pageMargins left="0.59055118110236227" right="0.19685039370078741" top="0.19685039370078741" bottom="0" header="0.51181102362204722" footer="0.51181102362204722"/>
  <pageSetup paperSize="9" scale="90" orientation="landscape" horizontalDpi="300" verticalDpi="300" r:id="rId1"/>
  <headerFooter alignWithMargins="0"/>
  <ignoredErrors>
    <ignoredError sqref="C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F59F-E231-4C64-9AEB-0E9365FCC0F7}">
  <sheetPr codeName="Sheet5">
    <pageSetUpPr fitToPage="1"/>
  </sheetPr>
  <dimension ref="A1:BR54"/>
  <sheetViews>
    <sheetView showGridLines="0" showZeros="0" zoomScaleNormal="100" workbookViewId="0">
      <selection activeCell="G6" sqref="G6"/>
    </sheetView>
  </sheetViews>
  <sheetFormatPr defaultRowHeight="11.25"/>
  <cols>
    <col min="1" max="2" width="3.375" style="941" customWidth="1"/>
    <col min="3" max="3" width="7.25" style="941" customWidth="1"/>
    <col min="4" max="4" width="7.125" style="941" customWidth="1"/>
    <col min="5" max="5" width="2.5" style="941" customWidth="1"/>
    <col min="6" max="6" width="4.875" style="941" customWidth="1"/>
    <col min="7" max="8" width="7.125" style="941" customWidth="1"/>
    <col min="9" max="9" width="1.625" style="941" customWidth="1"/>
    <col min="10" max="10" width="5.125" style="941" customWidth="1"/>
    <col min="11" max="12" width="7.125" style="941" customWidth="1"/>
    <col min="13" max="13" width="1.25" style="941" customWidth="1"/>
    <col min="14" max="14" width="5.125" style="941" customWidth="1"/>
    <col min="15" max="16" width="7.125" style="941" customWidth="1"/>
    <col min="17" max="17" width="1.25" style="941" customWidth="1"/>
    <col min="18" max="18" width="5.125" style="941" customWidth="1"/>
    <col min="19" max="20" width="7.125" style="941" customWidth="1"/>
    <col min="21" max="21" width="1.25" style="941" customWidth="1"/>
    <col min="22" max="22" width="5.125" style="941" customWidth="1"/>
    <col min="23" max="23" width="7.125" style="941" customWidth="1"/>
    <col min="24" max="24" width="8.875" style="941" customWidth="1"/>
    <col min="25" max="25" width="1.25" style="941" customWidth="1"/>
    <col min="26" max="26" width="5.125" style="941" customWidth="1"/>
    <col min="27" max="27" width="7.125" style="941" customWidth="1"/>
    <col min="28" max="28" width="0.5" style="941" customWidth="1"/>
    <col min="29" max="29" width="2.75" style="941" customWidth="1"/>
    <col min="30" max="30" width="3" style="941" customWidth="1"/>
    <col min="31" max="31" width="5.875" style="941" customWidth="1"/>
    <col min="32" max="32" width="3.375" style="941" customWidth="1"/>
    <col min="33" max="16384" width="9" style="941"/>
  </cols>
  <sheetData>
    <row r="1" spans="1:70" ht="15" customHeight="1">
      <c r="A1" s="1506">
        <f>青森市!A1</f>
        <v>45748</v>
      </c>
      <c r="B1" s="1506"/>
      <c r="C1" s="1538"/>
      <c r="D1" s="7" t="s">
        <v>80</v>
      </c>
      <c r="E1" s="1436">
        <f>青森市!D1</f>
        <v>0</v>
      </c>
      <c r="F1" s="1436"/>
      <c r="G1" s="1436"/>
      <c r="H1" s="1436"/>
      <c r="I1" s="1523"/>
      <c r="J1" s="1508" t="s">
        <v>81</v>
      </c>
      <c r="K1" s="1509"/>
      <c r="L1" s="1509"/>
      <c r="M1" s="1510"/>
      <c r="N1" s="7" t="s">
        <v>342</v>
      </c>
      <c r="O1" s="1437">
        <f>青森市!N1</f>
        <v>0</v>
      </c>
      <c r="P1" s="1438"/>
      <c r="Q1" s="1479" t="s">
        <v>83</v>
      </c>
      <c r="R1" s="1493"/>
      <c r="S1" s="1479" t="s">
        <v>231</v>
      </c>
      <c r="T1" s="1481">
        <f>青森市!S1</f>
        <v>0</v>
      </c>
      <c r="U1" s="1482"/>
      <c r="V1" s="1483"/>
      <c r="W1" s="1466" t="s">
        <v>84</v>
      </c>
      <c r="X1" s="1467"/>
      <c r="Y1" s="1467"/>
      <c r="Z1" s="1467"/>
      <c r="AA1" s="1468"/>
      <c r="AB1" s="940"/>
    </row>
    <row r="2" spans="1:70" ht="18" customHeight="1">
      <c r="A2" s="1511" t="s">
        <v>172</v>
      </c>
      <c r="B2" s="1511"/>
      <c r="C2" s="1539"/>
      <c r="D2" s="1513">
        <f>青森市!C2</f>
        <v>0</v>
      </c>
      <c r="E2" s="1514"/>
      <c r="F2" s="1514"/>
      <c r="G2" s="1514"/>
      <c r="H2" s="1514"/>
      <c r="I2" s="1514"/>
      <c r="J2" s="1515">
        <f>青森市!I2</f>
        <v>0</v>
      </c>
      <c r="K2" s="1516"/>
      <c r="L2" s="1516"/>
      <c r="M2" s="1517"/>
      <c r="N2" s="1486">
        <f>青森市!M2</f>
        <v>0</v>
      </c>
      <c r="O2" s="1487"/>
      <c r="P2" s="1488"/>
      <c r="Q2" s="1489">
        <f>青森市!P2</f>
        <v>0</v>
      </c>
      <c r="R2" s="1490"/>
      <c r="S2" s="1480"/>
      <c r="T2" s="1484"/>
      <c r="U2" s="1484"/>
      <c r="V2" s="1485"/>
      <c r="W2" s="1495">
        <f>青森市!V2</f>
        <v>0</v>
      </c>
      <c r="X2" s="1496"/>
      <c r="Y2" s="1496"/>
      <c r="Z2" s="1496"/>
      <c r="AA2" s="1497"/>
      <c r="AB2" s="940"/>
      <c r="AC2" s="942">
        <v>3</v>
      </c>
    </row>
    <row r="3" spans="1:70" ht="18" customHeight="1">
      <c r="A3" s="1521" t="s">
        <v>153</v>
      </c>
      <c r="B3" s="1521"/>
      <c r="C3" s="1540"/>
      <c r="D3" s="1513"/>
      <c r="E3" s="1514"/>
      <c r="F3" s="1514"/>
      <c r="G3" s="1514"/>
      <c r="H3" s="1514"/>
      <c r="I3" s="1514"/>
      <c r="J3" s="1518"/>
      <c r="K3" s="1519"/>
      <c r="L3" s="1519"/>
      <c r="M3" s="1520"/>
      <c r="N3" s="1486"/>
      <c r="O3" s="1487"/>
      <c r="P3" s="1488"/>
      <c r="Q3" s="1491"/>
      <c r="R3" s="1492"/>
      <c r="S3" s="943" t="s">
        <v>154</v>
      </c>
      <c r="T3" s="1501">
        <f>G7+G11+G16+G23+K7+K11+K16+K23+O7+O23+W7+W16+W23+AA7+AA11+AA16+AA23</f>
        <v>0</v>
      </c>
      <c r="U3" s="1502"/>
      <c r="V3" s="1503"/>
      <c r="W3" s="1498"/>
      <c r="X3" s="1499"/>
      <c r="Y3" s="1499"/>
      <c r="Z3" s="1499"/>
      <c r="AA3" s="1500"/>
      <c r="AC3" s="1"/>
    </row>
    <row r="4" spans="1:70" ht="18.95" customHeight="1">
      <c r="A4" s="1526" t="s">
        <v>85</v>
      </c>
      <c r="B4" s="1527"/>
      <c r="C4" s="1527"/>
      <c r="D4" s="944" t="s">
        <v>185</v>
      </c>
      <c r="E4" s="945"/>
      <c r="F4" s="946" t="s">
        <v>86</v>
      </c>
      <c r="G4" s="947" t="s">
        <v>87</v>
      </c>
      <c r="H4" s="944" t="s">
        <v>31</v>
      </c>
      <c r="I4" s="945"/>
      <c r="J4" s="946" t="s">
        <v>86</v>
      </c>
      <c r="K4" s="947" t="s">
        <v>87</v>
      </c>
      <c r="L4" s="948" t="s">
        <v>194</v>
      </c>
      <c r="M4" s="945"/>
      <c r="N4" s="946" t="s">
        <v>86</v>
      </c>
      <c r="O4" s="947" t="s">
        <v>87</v>
      </c>
      <c r="P4" s="949" t="s">
        <v>195</v>
      </c>
      <c r="Q4" s="945"/>
      <c r="R4" s="946" t="s">
        <v>86</v>
      </c>
      <c r="S4" s="947" t="s">
        <v>87</v>
      </c>
      <c r="T4" s="949" t="s">
        <v>196</v>
      </c>
      <c r="U4" s="945"/>
      <c r="V4" s="946" t="s">
        <v>86</v>
      </c>
      <c r="W4" s="947" t="s">
        <v>87</v>
      </c>
      <c r="X4" s="949" t="s">
        <v>183</v>
      </c>
      <c r="Y4" s="945"/>
      <c r="Z4" s="946" t="s">
        <v>86</v>
      </c>
      <c r="AA4" s="947" t="s">
        <v>87</v>
      </c>
      <c r="AB4" s="957"/>
      <c r="AC4" s="1478" t="s">
        <v>287</v>
      </c>
      <c r="AG4" s="959"/>
    </row>
    <row r="5" spans="1:70" s="2" customFormat="1" ht="18" customHeight="1">
      <c r="A5" s="1560" t="s">
        <v>237</v>
      </c>
      <c r="B5" s="1561"/>
      <c r="C5" s="1562"/>
      <c r="D5" s="1544" t="s">
        <v>995</v>
      </c>
      <c r="E5" s="1545"/>
      <c r="F5" s="1545"/>
      <c r="G5" s="1546"/>
      <c r="H5" s="1201"/>
      <c r="I5" s="1202"/>
      <c r="J5" s="1013"/>
      <c r="K5" s="1203"/>
      <c r="L5" s="1541" t="s">
        <v>405</v>
      </c>
      <c r="M5" s="1542"/>
      <c r="N5" s="1542"/>
      <c r="O5" s="1543"/>
      <c r="P5" s="1204"/>
      <c r="Q5" s="1202"/>
      <c r="R5" s="1013"/>
      <c r="S5" s="1205"/>
      <c r="T5" s="967" t="s">
        <v>862</v>
      </c>
      <c r="U5" s="1087"/>
      <c r="V5" s="969">
        <v>350</v>
      </c>
      <c r="W5" s="128"/>
      <c r="X5" s="967" t="s">
        <v>236</v>
      </c>
      <c r="Y5" s="1087"/>
      <c r="Z5" s="969">
        <v>1750</v>
      </c>
      <c r="AA5" s="128"/>
      <c r="AB5" s="971"/>
      <c r="AC5" s="1478"/>
      <c r="AD5" s="941"/>
      <c r="AE5" s="959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1"/>
      <c r="BI5" s="941"/>
      <c r="BJ5" s="941"/>
      <c r="BK5" s="941"/>
      <c r="BL5" s="941"/>
      <c r="BM5" s="941"/>
      <c r="BN5" s="941"/>
      <c r="BO5" s="941"/>
      <c r="BP5" s="941"/>
      <c r="BQ5" s="941"/>
      <c r="BR5" s="941"/>
    </row>
    <row r="6" spans="1:70" s="2" customFormat="1" ht="18" customHeight="1">
      <c r="A6" s="1563"/>
      <c r="B6" s="1564"/>
      <c r="C6" s="1565"/>
      <c r="D6" s="1172" t="s">
        <v>404</v>
      </c>
      <c r="E6" s="977" t="s">
        <v>39</v>
      </c>
      <c r="F6" s="978">
        <v>6000</v>
      </c>
      <c r="G6" s="128"/>
      <c r="H6" s="1172" t="s">
        <v>404</v>
      </c>
      <c r="I6" s="981" t="s">
        <v>992</v>
      </c>
      <c r="J6" s="978">
        <v>100</v>
      </c>
      <c r="K6" s="139"/>
      <c r="L6" s="1048" t="s">
        <v>404</v>
      </c>
      <c r="M6" s="977" t="s">
        <v>441</v>
      </c>
      <c r="N6" s="978">
        <v>300</v>
      </c>
      <c r="O6" s="129"/>
      <c r="P6" s="1206"/>
      <c r="Q6" s="1051"/>
      <c r="R6" s="978"/>
      <c r="S6" s="1207"/>
      <c r="T6" s="983"/>
      <c r="U6" s="1051"/>
      <c r="V6" s="978"/>
      <c r="W6" s="1092"/>
      <c r="X6" s="983"/>
      <c r="Y6" s="1051"/>
      <c r="Z6" s="978"/>
      <c r="AA6" s="1092"/>
      <c r="AB6" s="982"/>
      <c r="AC6" s="1478"/>
      <c r="AD6" s="941"/>
      <c r="AE6" s="941"/>
      <c r="AF6" s="941"/>
      <c r="AG6" s="941"/>
      <c r="AH6" s="941"/>
      <c r="AI6" s="941"/>
      <c r="AJ6" s="941"/>
      <c r="AK6" s="941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  <c r="BG6" s="941"/>
      <c r="BH6" s="941"/>
      <c r="BI6" s="941"/>
      <c r="BJ6" s="941"/>
      <c r="BK6" s="941"/>
      <c r="BL6" s="941"/>
      <c r="BM6" s="941"/>
      <c r="BN6" s="941"/>
      <c r="BO6" s="941"/>
      <c r="BP6" s="941"/>
      <c r="BQ6" s="941"/>
      <c r="BR6" s="941"/>
    </row>
    <row r="7" spans="1:70" s="2" customFormat="1" ht="18" customHeight="1">
      <c r="A7" s="1208" t="s">
        <v>181</v>
      </c>
      <c r="B7" s="1209"/>
      <c r="C7" s="1210">
        <f>SUM(F7,J7,N7,V7,Z7)</f>
        <v>8500</v>
      </c>
      <c r="D7" s="1033" t="s">
        <v>44</v>
      </c>
      <c r="E7" s="1098"/>
      <c r="F7" s="999">
        <f>SUM(F5:F6)</f>
        <v>6000</v>
      </c>
      <c r="G7" s="1062">
        <f>SUM(G5:G6)</f>
        <v>0</v>
      </c>
      <c r="H7" s="1033" t="s">
        <v>77</v>
      </c>
      <c r="I7" s="951"/>
      <c r="J7" s="1211">
        <f>SUM(J5:J6)</f>
        <v>100</v>
      </c>
      <c r="K7" s="1212">
        <f>SUM(K5:K6)</f>
        <v>0</v>
      </c>
      <c r="L7" s="1033" t="s">
        <v>383</v>
      </c>
      <c r="M7" s="951"/>
      <c r="N7" s="999">
        <f>SUM(N5:N6)</f>
        <v>300</v>
      </c>
      <c r="O7" s="1062">
        <f>SUM(O5:O6)</f>
        <v>0</v>
      </c>
      <c r="P7" s="1033"/>
      <c r="Q7" s="951"/>
      <c r="R7" s="999"/>
      <c r="S7" s="1188"/>
      <c r="T7" s="1033" t="s">
        <v>235</v>
      </c>
      <c r="U7" s="951"/>
      <c r="V7" s="999">
        <f>SUM(V5:V6)</f>
        <v>350</v>
      </c>
      <c r="W7" s="1062">
        <f>SUM(W5:W6)</f>
        <v>0</v>
      </c>
      <c r="X7" s="1033" t="s">
        <v>235</v>
      </c>
      <c r="Y7" s="951"/>
      <c r="Z7" s="999">
        <f>SUM(Z5:Z6)</f>
        <v>1750</v>
      </c>
      <c r="AA7" s="1062">
        <f>SUM(AA5:AA6)</f>
        <v>0</v>
      </c>
      <c r="AB7" s="982"/>
      <c r="AC7" s="1478"/>
      <c r="AD7" s="941"/>
      <c r="AE7" s="941"/>
      <c r="AF7" s="941"/>
      <c r="AG7" s="941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  <c r="BG7" s="941"/>
      <c r="BH7" s="941"/>
      <c r="BI7" s="941"/>
      <c r="BJ7" s="941"/>
      <c r="BK7" s="941"/>
      <c r="BL7" s="941"/>
      <c r="BM7" s="941"/>
      <c r="BN7" s="941"/>
      <c r="BO7" s="941"/>
      <c r="BP7" s="941"/>
      <c r="BQ7" s="941"/>
      <c r="BR7" s="941"/>
    </row>
    <row r="8" spans="1:70" s="2" customFormat="1" ht="18" customHeight="1">
      <c r="A8" s="1555" t="s">
        <v>187</v>
      </c>
      <c r="B8" s="1553" t="s">
        <v>186</v>
      </c>
      <c r="C8" s="1140" t="s">
        <v>243</v>
      </c>
      <c r="D8" s="1204" t="s">
        <v>147</v>
      </c>
      <c r="E8" s="963" t="s">
        <v>39</v>
      </c>
      <c r="F8" s="1013">
        <v>2800</v>
      </c>
      <c r="G8" s="130"/>
      <c r="H8" s="1085" t="s">
        <v>147</v>
      </c>
      <c r="I8" s="1143" t="s">
        <v>991</v>
      </c>
      <c r="J8" s="964">
        <v>110</v>
      </c>
      <c r="K8" s="1262"/>
      <c r="L8" s="1085"/>
      <c r="M8" s="1148"/>
      <c r="N8" s="964"/>
      <c r="O8" s="1088"/>
      <c r="P8" s="1085"/>
      <c r="Q8" s="1148"/>
      <c r="R8" s="964"/>
      <c r="S8" s="1214"/>
      <c r="T8" s="1085"/>
      <c r="U8" s="1148"/>
      <c r="V8" s="964"/>
      <c r="W8" s="1088"/>
      <c r="X8" s="1215" t="s">
        <v>245</v>
      </c>
      <c r="Y8" s="1202"/>
      <c r="Z8" s="964">
        <v>410</v>
      </c>
      <c r="AA8" s="130"/>
      <c r="AB8" s="982"/>
      <c r="AC8" s="1478"/>
      <c r="AD8" s="941"/>
      <c r="AE8" s="941"/>
      <c r="AF8" s="941"/>
      <c r="AG8" s="941"/>
      <c r="AH8" s="941"/>
      <c r="AI8" s="941"/>
      <c r="AJ8" s="941"/>
      <c r="AK8" s="941"/>
      <c r="AL8" s="941"/>
      <c r="AM8" s="941"/>
      <c r="AN8" s="941"/>
      <c r="AO8" s="941"/>
      <c r="AP8" s="941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  <c r="BG8" s="941"/>
      <c r="BH8" s="941"/>
      <c r="BI8" s="941"/>
      <c r="BJ8" s="941"/>
      <c r="BK8" s="941"/>
      <c r="BL8" s="941"/>
      <c r="BM8" s="941"/>
      <c r="BN8" s="941"/>
      <c r="BO8" s="941"/>
      <c r="BP8" s="941"/>
      <c r="BQ8" s="941"/>
      <c r="BR8" s="941"/>
    </row>
    <row r="9" spans="1:70" s="2" customFormat="1" ht="18" customHeight="1">
      <c r="A9" s="1556"/>
      <c r="B9" s="1554"/>
      <c r="C9" s="1089" t="s">
        <v>257</v>
      </c>
      <c r="D9" s="1025" t="s">
        <v>238</v>
      </c>
      <c r="E9" s="1022" t="s">
        <v>39</v>
      </c>
      <c r="F9" s="978">
        <v>3150</v>
      </c>
      <c r="G9" s="128"/>
      <c r="H9" s="983" t="s">
        <v>238</v>
      </c>
      <c r="I9" s="981" t="s">
        <v>991</v>
      </c>
      <c r="J9" s="978">
        <v>110</v>
      </c>
      <c r="K9" s="906"/>
      <c r="L9" s="1050"/>
      <c r="M9" s="1051"/>
      <c r="N9" s="978"/>
      <c r="O9" s="1092"/>
      <c r="P9" s="983"/>
      <c r="Q9" s="1051"/>
      <c r="R9" s="978"/>
      <c r="S9" s="875"/>
      <c r="T9" s="983"/>
      <c r="U9" s="1051"/>
      <c r="V9" s="978"/>
      <c r="W9" s="1088"/>
      <c r="X9" s="1216" t="s">
        <v>246</v>
      </c>
      <c r="Y9" s="1158"/>
      <c r="Z9" s="996">
        <v>880</v>
      </c>
      <c r="AA9" s="132"/>
      <c r="AB9" s="971"/>
      <c r="AC9" s="1478"/>
      <c r="AD9" s="941"/>
      <c r="AE9" s="941"/>
      <c r="AF9" s="941"/>
      <c r="AG9" s="941"/>
      <c r="AH9" s="941"/>
      <c r="AI9" s="941"/>
      <c r="AJ9" s="941"/>
      <c r="AK9" s="941"/>
      <c r="AL9" s="941"/>
      <c r="AM9" s="941"/>
      <c r="AN9" s="941"/>
      <c r="AO9" s="941"/>
      <c r="AP9" s="941"/>
      <c r="AQ9" s="941"/>
      <c r="AR9" s="941"/>
      <c r="AS9" s="941"/>
      <c r="AT9" s="941"/>
      <c r="AU9" s="941"/>
      <c r="AV9" s="941"/>
      <c r="AW9" s="941"/>
      <c r="AX9" s="941"/>
      <c r="AY9" s="941"/>
      <c r="AZ9" s="941"/>
      <c r="BA9" s="941"/>
      <c r="BB9" s="941"/>
      <c r="BC9" s="941"/>
      <c r="BD9" s="941"/>
      <c r="BE9" s="941"/>
      <c r="BF9" s="941"/>
      <c r="BG9" s="941"/>
      <c r="BH9" s="941"/>
      <c r="BI9" s="941"/>
      <c r="BJ9" s="941"/>
      <c r="BK9" s="941"/>
      <c r="BL9" s="941"/>
      <c r="BM9" s="941"/>
      <c r="BN9" s="941"/>
      <c r="BO9" s="941"/>
      <c r="BP9" s="941"/>
      <c r="BQ9" s="941"/>
      <c r="BR9" s="941"/>
    </row>
    <row r="10" spans="1:70" s="2" customFormat="1" ht="18" customHeight="1">
      <c r="A10" s="1557"/>
      <c r="B10" s="1554"/>
      <c r="C10" s="1217" t="s">
        <v>244</v>
      </c>
      <c r="D10" s="1021" t="s">
        <v>240</v>
      </c>
      <c r="E10" s="977" t="s">
        <v>39</v>
      </c>
      <c r="F10" s="1005">
        <v>590</v>
      </c>
      <c r="G10" s="129"/>
      <c r="H10" s="983" t="s">
        <v>240</v>
      </c>
      <c r="I10" s="981" t="s">
        <v>991</v>
      </c>
      <c r="J10" s="978">
        <v>70</v>
      </c>
      <c r="K10" s="139"/>
      <c r="L10" s="1050"/>
      <c r="M10" s="1051"/>
      <c r="N10" s="978"/>
      <c r="O10" s="1092"/>
      <c r="P10" s="1050"/>
      <c r="Q10" s="1051"/>
      <c r="R10" s="978"/>
      <c r="S10" s="1092"/>
      <c r="T10" s="983"/>
      <c r="U10" s="1051"/>
      <c r="V10" s="978"/>
      <c r="W10" s="1092"/>
      <c r="X10" s="1021" t="s">
        <v>240</v>
      </c>
      <c r="Y10" s="1051"/>
      <c r="Z10" s="1131">
        <v>230</v>
      </c>
      <c r="AA10" s="129"/>
      <c r="AB10" s="971"/>
      <c r="AC10" s="1478"/>
      <c r="AD10" s="941"/>
      <c r="AE10" s="941"/>
      <c r="AF10" s="941"/>
      <c r="AG10" s="941"/>
      <c r="AH10" s="941"/>
      <c r="AI10" s="941"/>
      <c r="AJ10" s="941"/>
      <c r="AK10" s="941"/>
      <c r="AL10" s="941"/>
      <c r="AM10" s="941"/>
      <c r="AN10" s="941"/>
      <c r="AO10" s="941"/>
      <c r="AP10" s="941"/>
      <c r="AQ10" s="941"/>
      <c r="AR10" s="941"/>
      <c r="AS10" s="941"/>
      <c r="AT10" s="941"/>
      <c r="AU10" s="941"/>
      <c r="AV10" s="941"/>
      <c r="AW10" s="941"/>
      <c r="AX10" s="941"/>
      <c r="AY10" s="941"/>
      <c r="AZ10" s="941"/>
      <c r="BA10" s="941"/>
      <c r="BB10" s="941"/>
      <c r="BC10" s="941"/>
      <c r="BD10" s="941"/>
      <c r="BE10" s="941"/>
      <c r="BF10" s="941"/>
      <c r="BG10" s="941"/>
      <c r="BH10" s="941"/>
      <c r="BI10" s="941"/>
      <c r="BJ10" s="941"/>
      <c r="BK10" s="941"/>
      <c r="BL10" s="941"/>
      <c r="BM10" s="941"/>
      <c r="BN10" s="941"/>
      <c r="BO10" s="941"/>
      <c r="BP10" s="941"/>
      <c r="BQ10" s="941"/>
      <c r="BR10" s="941"/>
    </row>
    <row r="11" spans="1:70" s="2" customFormat="1" ht="18" customHeight="1">
      <c r="A11" s="1120" t="s">
        <v>146</v>
      </c>
      <c r="B11" s="1218"/>
      <c r="C11" s="1219">
        <f>SUM(F11,J11,Z11)</f>
        <v>8350</v>
      </c>
      <c r="D11" s="1033" t="s">
        <v>235</v>
      </c>
      <c r="E11" s="1098"/>
      <c r="F11" s="999">
        <f>SUM(F8:F10)</f>
        <v>6540</v>
      </c>
      <c r="G11" s="1062">
        <f>SUM(G8:G10)</f>
        <v>0</v>
      </c>
      <c r="H11" s="1033" t="s">
        <v>77</v>
      </c>
      <c r="I11" s="951"/>
      <c r="J11" s="1035">
        <f>SUM(J8:J10)</f>
        <v>290</v>
      </c>
      <c r="K11" s="1212">
        <f>SUM(K8:K10)</f>
        <v>0</v>
      </c>
      <c r="L11" s="1220"/>
      <c r="M11" s="1034"/>
      <c r="N11" s="1035"/>
      <c r="O11" s="1100"/>
      <c r="P11" s="1220"/>
      <c r="Q11" s="1034"/>
      <c r="R11" s="1035"/>
      <c r="S11" s="1100"/>
      <c r="T11" s="1099"/>
      <c r="U11" s="1034"/>
      <c r="V11" s="1035"/>
      <c r="W11" s="1100"/>
      <c r="X11" s="1033" t="s">
        <v>235</v>
      </c>
      <c r="Y11" s="951"/>
      <c r="Z11" s="1221">
        <f>SUM(Z8:Z10)</f>
        <v>1520</v>
      </c>
      <c r="AA11" s="1062">
        <f>SUM(AA8:AA10)</f>
        <v>0</v>
      </c>
      <c r="AB11" s="982"/>
      <c r="AC11" s="1478"/>
      <c r="AD11" s="941"/>
      <c r="AE11" s="941"/>
      <c r="AF11" s="941"/>
      <c r="AG11" s="941"/>
      <c r="AH11" s="941"/>
      <c r="AI11" s="941"/>
      <c r="AJ11" s="941"/>
      <c r="AK11" s="941"/>
      <c r="AL11" s="941"/>
      <c r="AM11" s="941"/>
      <c r="AN11" s="941"/>
      <c r="AO11" s="941"/>
      <c r="AP11" s="941"/>
      <c r="AQ11" s="941"/>
      <c r="AR11" s="941"/>
      <c r="AS11" s="941"/>
      <c r="AT11" s="941"/>
      <c r="AU11" s="941"/>
      <c r="AV11" s="941"/>
      <c r="AW11" s="941"/>
      <c r="AX11" s="941"/>
      <c r="AY11" s="941"/>
      <c r="AZ11" s="941"/>
      <c r="BA11" s="941"/>
      <c r="BB11" s="941"/>
      <c r="BC11" s="941"/>
      <c r="BD11" s="941"/>
      <c r="BE11" s="941"/>
      <c r="BF11" s="941"/>
      <c r="BG11" s="941"/>
      <c r="BH11" s="941"/>
      <c r="BI11" s="941"/>
      <c r="BJ11" s="941"/>
      <c r="BK11" s="941"/>
      <c r="BL11" s="941"/>
      <c r="BM11" s="941"/>
      <c r="BN11" s="941"/>
      <c r="BO11" s="941"/>
      <c r="BP11" s="941"/>
      <c r="BQ11" s="941"/>
      <c r="BR11" s="941"/>
    </row>
    <row r="12" spans="1:70" s="2" customFormat="1" ht="18" customHeight="1">
      <c r="A12" s="1550" t="s">
        <v>191</v>
      </c>
      <c r="B12" s="1213"/>
      <c r="C12" s="1222" t="s">
        <v>258</v>
      </c>
      <c r="D12" s="967" t="s">
        <v>91</v>
      </c>
      <c r="E12" s="963" t="s">
        <v>39</v>
      </c>
      <c r="F12" s="969">
        <v>2050</v>
      </c>
      <c r="G12" s="130"/>
      <c r="H12" s="967" t="s">
        <v>91</v>
      </c>
      <c r="I12" s="968" t="s">
        <v>991</v>
      </c>
      <c r="J12" s="969">
        <v>100</v>
      </c>
      <c r="K12" s="906"/>
      <c r="L12" s="967"/>
      <c r="M12" s="1087"/>
      <c r="N12" s="969"/>
      <c r="O12" s="1088"/>
      <c r="P12" s="967"/>
      <c r="Q12" s="1087"/>
      <c r="R12" s="969"/>
      <c r="S12" s="1088"/>
      <c r="U12" s="1040"/>
      <c r="V12" s="1041"/>
      <c r="W12" s="970"/>
      <c r="X12" s="1128" t="s">
        <v>239</v>
      </c>
      <c r="Y12" s="1223"/>
      <c r="Z12" s="1224">
        <v>960</v>
      </c>
      <c r="AA12" s="131"/>
      <c r="AB12" s="982"/>
      <c r="AC12" s="1478"/>
      <c r="AD12" s="941"/>
      <c r="AE12" s="941"/>
      <c r="AF12" s="941"/>
      <c r="AG12" s="941"/>
      <c r="AH12" s="941"/>
      <c r="AI12" s="941"/>
      <c r="AJ12" s="941"/>
      <c r="AK12" s="941"/>
      <c r="AL12" s="941"/>
      <c r="AM12" s="941"/>
      <c r="AN12" s="941"/>
      <c r="AO12" s="941"/>
      <c r="AP12" s="941"/>
      <c r="AQ12" s="941"/>
      <c r="AR12" s="941"/>
      <c r="AS12" s="941"/>
      <c r="AT12" s="941"/>
      <c r="AU12" s="941"/>
      <c r="AV12" s="941"/>
      <c r="AW12" s="941"/>
      <c r="AX12" s="941"/>
      <c r="AY12" s="941"/>
      <c r="AZ12" s="941"/>
      <c r="BA12" s="941"/>
      <c r="BB12" s="941"/>
      <c r="BC12" s="941"/>
      <c r="BD12" s="941"/>
      <c r="BE12" s="941"/>
      <c r="BF12" s="941"/>
      <c r="BG12" s="941"/>
      <c r="BH12" s="941"/>
      <c r="BI12" s="941"/>
      <c r="BJ12" s="941"/>
      <c r="BK12" s="941"/>
      <c r="BL12" s="941"/>
      <c r="BM12" s="941"/>
      <c r="BN12" s="941"/>
      <c r="BO12" s="941"/>
      <c r="BP12" s="941"/>
      <c r="BQ12" s="941"/>
      <c r="BR12" s="941"/>
    </row>
    <row r="13" spans="1:70" s="2" customFormat="1" ht="18" customHeight="1">
      <c r="A13" s="1551"/>
      <c r="B13" s="1558" t="s">
        <v>188</v>
      </c>
      <c r="C13" s="1115" t="s">
        <v>189</v>
      </c>
      <c r="D13" s="1090" t="s">
        <v>241</v>
      </c>
      <c r="E13" s="977" t="s">
        <v>39</v>
      </c>
      <c r="F13" s="969">
        <v>2200</v>
      </c>
      <c r="G13" s="128"/>
      <c r="H13" s="1021" t="s">
        <v>241</v>
      </c>
      <c r="I13" s="1091" t="s">
        <v>991</v>
      </c>
      <c r="J13" s="1005">
        <v>230</v>
      </c>
      <c r="K13" s="142"/>
      <c r="L13" s="1021"/>
      <c r="M13" s="1117"/>
      <c r="N13" s="1005"/>
      <c r="O13" s="1118"/>
      <c r="P13" s="1021"/>
      <c r="Q13" s="1117"/>
      <c r="R13" s="1005"/>
      <c r="S13" s="1118"/>
      <c r="T13" s="1225"/>
      <c r="U13" s="1008"/>
      <c r="V13" s="1009"/>
      <c r="W13" s="1226"/>
      <c r="X13" s="1227"/>
      <c r="Y13" s="1008"/>
      <c r="Z13" s="1009"/>
      <c r="AA13" s="1228"/>
      <c r="AB13" s="971"/>
      <c r="AC13" s="1478"/>
      <c r="AD13" s="941"/>
      <c r="AE13" s="941"/>
      <c r="AF13" s="941"/>
      <c r="AG13" s="941"/>
      <c r="AH13" s="941"/>
      <c r="AI13" s="941"/>
      <c r="AJ13" s="941"/>
      <c r="AK13" s="941"/>
      <c r="AL13" s="941"/>
      <c r="AM13" s="941"/>
      <c r="AN13" s="941"/>
      <c r="AO13" s="941"/>
      <c r="AP13" s="941"/>
      <c r="AQ13" s="941"/>
      <c r="AR13" s="941"/>
      <c r="AS13" s="941"/>
      <c r="AT13" s="941"/>
      <c r="AU13" s="941"/>
      <c r="AV13" s="941"/>
      <c r="AW13" s="941"/>
      <c r="AX13" s="941"/>
      <c r="AY13" s="941"/>
      <c r="AZ13" s="941"/>
      <c r="BA13" s="941"/>
      <c r="BB13" s="941"/>
      <c r="BC13" s="941"/>
      <c r="BD13" s="941"/>
      <c r="BE13" s="941"/>
      <c r="BF13" s="941"/>
      <c r="BG13" s="941"/>
      <c r="BH13" s="941"/>
      <c r="BI13" s="941"/>
      <c r="BJ13" s="941"/>
      <c r="BK13" s="941"/>
      <c r="BL13" s="941"/>
      <c r="BM13" s="941"/>
      <c r="BN13" s="941"/>
      <c r="BO13" s="941"/>
      <c r="BP13" s="941"/>
      <c r="BQ13" s="941"/>
      <c r="BR13" s="941"/>
    </row>
    <row r="14" spans="1:70" s="2" customFormat="1" ht="18" customHeight="1">
      <c r="A14" s="1551"/>
      <c r="B14" s="1559"/>
      <c r="C14" s="1089" t="s">
        <v>190</v>
      </c>
      <c r="D14" s="976" t="s">
        <v>242</v>
      </c>
      <c r="E14" s="1229" t="s">
        <v>39</v>
      </c>
      <c r="F14" s="978">
        <v>2000</v>
      </c>
      <c r="G14" s="128"/>
      <c r="H14" s="1021" t="s">
        <v>242</v>
      </c>
      <c r="I14" s="1091" t="s">
        <v>991</v>
      </c>
      <c r="J14" s="1005">
        <v>40</v>
      </c>
      <c r="K14" s="836"/>
      <c r="L14" s="1052"/>
      <c r="M14" s="1117"/>
      <c r="N14" s="1005"/>
      <c r="O14" s="1118"/>
      <c r="P14" s="1021"/>
      <c r="Q14" s="1022"/>
      <c r="R14" s="1005"/>
      <c r="S14" s="1230"/>
      <c r="T14" s="1231" t="s">
        <v>863</v>
      </c>
      <c r="U14" s="1117"/>
      <c r="V14" s="1005">
        <v>150</v>
      </c>
      <c r="W14" s="128"/>
      <c r="X14" s="1162" t="s">
        <v>998</v>
      </c>
      <c r="Y14" s="1232"/>
      <c r="Z14" s="990">
        <v>780</v>
      </c>
      <c r="AA14" s="128"/>
      <c r="AB14" s="971"/>
      <c r="AC14" s="1478"/>
      <c r="AD14" s="941"/>
      <c r="AE14" s="941"/>
      <c r="AF14" s="941"/>
      <c r="AG14" s="941"/>
      <c r="AH14" s="941"/>
      <c r="AI14" s="941"/>
      <c r="AJ14" s="941"/>
      <c r="AK14" s="941"/>
      <c r="AL14" s="941"/>
      <c r="AM14" s="941"/>
      <c r="AN14" s="941"/>
      <c r="AO14" s="941"/>
      <c r="AP14" s="941"/>
      <c r="AQ14" s="941"/>
      <c r="AR14" s="941"/>
      <c r="AS14" s="941"/>
      <c r="AT14" s="941"/>
      <c r="AU14" s="941"/>
      <c r="AV14" s="941"/>
      <c r="AW14" s="941"/>
      <c r="AX14" s="941"/>
      <c r="AY14" s="941"/>
      <c r="AZ14" s="941"/>
      <c r="BA14" s="941"/>
      <c r="BB14" s="941"/>
      <c r="BC14" s="941"/>
      <c r="BD14" s="941"/>
      <c r="BE14" s="941"/>
      <c r="BF14" s="941"/>
      <c r="BG14" s="941"/>
      <c r="BH14" s="941"/>
      <c r="BI14" s="941"/>
      <c r="BJ14" s="941"/>
      <c r="BK14" s="941"/>
      <c r="BL14" s="941"/>
      <c r="BM14" s="941"/>
      <c r="BN14" s="941"/>
      <c r="BO14" s="941"/>
      <c r="BP14" s="941"/>
      <c r="BQ14" s="941"/>
      <c r="BR14" s="941"/>
    </row>
    <row r="15" spans="1:70" s="2" customFormat="1" ht="18" customHeight="1">
      <c r="A15" s="1552"/>
      <c r="B15" s="1233"/>
      <c r="C15" s="1234"/>
      <c r="D15" s="1094"/>
      <c r="E15" s="1235"/>
      <c r="G15" s="1236"/>
      <c r="H15" s="983"/>
      <c r="I15" s="1051"/>
      <c r="J15" s="978"/>
      <c r="K15" s="1028"/>
      <c r="L15" s="1206"/>
      <c r="M15" s="1051"/>
      <c r="N15" s="978"/>
      <c r="O15" s="1092"/>
      <c r="P15" s="1206"/>
      <c r="Q15" s="1051"/>
      <c r="R15" s="978"/>
      <c r="S15" s="1092"/>
      <c r="T15" s="1237"/>
      <c r="U15" s="1051"/>
      <c r="V15" s="978"/>
      <c r="W15" s="1118"/>
      <c r="X15" s="1238" t="s">
        <v>247</v>
      </c>
      <c r="Y15" s="1051"/>
      <c r="Z15" s="978">
        <v>270</v>
      </c>
      <c r="AA15" s="129"/>
      <c r="AB15" s="959"/>
      <c r="AC15" s="1478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941"/>
      <c r="AO15" s="941"/>
      <c r="AP15" s="941"/>
      <c r="AQ15" s="941"/>
      <c r="AR15" s="941"/>
      <c r="AS15" s="941"/>
      <c r="AT15" s="941"/>
      <c r="AU15" s="941"/>
      <c r="AV15" s="941"/>
      <c r="AW15" s="941"/>
      <c r="AX15" s="941"/>
      <c r="AY15" s="941"/>
      <c r="AZ15" s="941"/>
      <c r="BA15" s="941"/>
      <c r="BB15" s="941"/>
      <c r="BC15" s="941"/>
      <c r="BD15" s="941"/>
      <c r="BE15" s="941"/>
      <c r="BF15" s="941"/>
      <c r="BG15" s="941"/>
      <c r="BH15" s="941"/>
      <c r="BI15" s="941"/>
      <c r="BJ15" s="941"/>
      <c r="BK15" s="941"/>
      <c r="BL15" s="941"/>
      <c r="BM15" s="941"/>
      <c r="BN15" s="941"/>
      <c r="BO15" s="941"/>
      <c r="BP15" s="941"/>
      <c r="BQ15" s="941"/>
      <c r="BR15" s="941"/>
    </row>
    <row r="16" spans="1:70" s="2" customFormat="1" ht="18" customHeight="1">
      <c r="A16" s="1239" t="s">
        <v>233</v>
      </c>
      <c r="B16" s="1240"/>
      <c r="C16" s="1219">
        <f>F16+J16+V16+Z16</f>
        <v>8780</v>
      </c>
      <c r="D16" s="1033" t="s">
        <v>235</v>
      </c>
      <c r="E16" s="1098"/>
      <c r="F16" s="999">
        <f>SUM(F12:F14)</f>
        <v>6250</v>
      </c>
      <c r="G16" s="1062">
        <f>SUM(G12:G14)</f>
        <v>0</v>
      </c>
      <c r="H16" s="1033" t="s">
        <v>235</v>
      </c>
      <c r="I16" s="951"/>
      <c r="J16" s="999">
        <f>SUM(J12:J15)</f>
        <v>370</v>
      </c>
      <c r="K16" s="893">
        <f>SUM(K12:K15)</f>
        <v>0</v>
      </c>
      <c r="L16" s="1220"/>
      <c r="M16" s="951"/>
      <c r="N16" s="999"/>
      <c r="O16" s="1100"/>
      <c r="P16" s="1033"/>
      <c r="Q16" s="951"/>
      <c r="R16" s="999"/>
      <c r="S16" s="1036"/>
      <c r="T16" s="1033" t="s">
        <v>235</v>
      </c>
      <c r="U16" s="951"/>
      <c r="V16" s="999">
        <f>SUM(V12:V15)</f>
        <v>150</v>
      </c>
      <c r="W16" s="1062">
        <f>SUM(W12:W15)</f>
        <v>0</v>
      </c>
      <c r="X16" s="1033" t="s">
        <v>235</v>
      </c>
      <c r="Y16" s="951"/>
      <c r="Z16" s="999">
        <f>SUM(Z12:Z15)</f>
        <v>2010</v>
      </c>
      <c r="AA16" s="1062">
        <f>SUM(AA12:AA15)</f>
        <v>0</v>
      </c>
      <c r="AB16" s="959"/>
      <c r="AC16" s="1478"/>
      <c r="AD16" s="941"/>
      <c r="AE16" s="941"/>
      <c r="AF16" s="941"/>
      <c r="AG16" s="941"/>
      <c r="AH16" s="941"/>
      <c r="AI16" s="941"/>
      <c r="AJ16" s="941"/>
      <c r="AK16" s="941"/>
      <c r="AL16" s="941"/>
      <c r="AM16" s="941"/>
      <c r="AN16" s="941"/>
      <c r="AO16" s="941"/>
      <c r="AP16" s="941"/>
      <c r="AQ16" s="941"/>
      <c r="AR16" s="941"/>
      <c r="AS16" s="941"/>
      <c r="AT16" s="941"/>
      <c r="AU16" s="941"/>
      <c r="AV16" s="941"/>
      <c r="AW16" s="941"/>
      <c r="AX16" s="941"/>
      <c r="AY16" s="941"/>
      <c r="AZ16" s="941"/>
      <c r="BA16" s="941"/>
      <c r="BB16" s="941"/>
      <c r="BC16" s="941"/>
      <c r="BD16" s="941"/>
      <c r="BE16" s="941"/>
      <c r="BF16" s="941"/>
      <c r="BG16" s="941"/>
      <c r="BH16" s="941"/>
      <c r="BI16" s="941"/>
      <c r="BJ16" s="941"/>
      <c r="BK16" s="941"/>
      <c r="BL16" s="941"/>
      <c r="BM16" s="941"/>
      <c r="BN16" s="941"/>
      <c r="BO16" s="941"/>
      <c r="BP16" s="941"/>
      <c r="BQ16" s="941"/>
      <c r="BR16" s="941"/>
    </row>
    <row r="17" spans="1:70" s="2" customFormat="1" ht="18" customHeight="1">
      <c r="A17" s="1547" t="s">
        <v>248</v>
      </c>
      <c r="B17" s="1241"/>
      <c r="C17" s="1242"/>
      <c r="D17" s="967" t="s">
        <v>393</v>
      </c>
      <c r="E17" s="975" t="s">
        <v>820</v>
      </c>
      <c r="F17" s="969">
        <v>3150</v>
      </c>
      <c r="G17" s="130"/>
      <c r="H17" s="988" t="s">
        <v>974</v>
      </c>
      <c r="I17" s="1243" t="s">
        <v>991</v>
      </c>
      <c r="J17" s="990">
        <v>80</v>
      </c>
      <c r="K17" s="142"/>
      <c r="L17" s="1244" t="s">
        <v>33</v>
      </c>
      <c r="M17" s="1087"/>
      <c r="N17" s="969">
        <v>450</v>
      </c>
      <c r="O17" s="128"/>
      <c r="P17" s="1245"/>
      <c r="Q17" s="1087"/>
      <c r="R17" s="969"/>
      <c r="S17" s="1088"/>
      <c r="T17" s="980" t="s">
        <v>864</v>
      </c>
      <c r="U17" s="1087"/>
      <c r="V17" s="969">
        <v>400</v>
      </c>
      <c r="W17" s="130"/>
      <c r="X17" s="967" t="s">
        <v>263</v>
      </c>
      <c r="Y17" s="1087"/>
      <c r="Z17" s="969">
        <v>1140</v>
      </c>
      <c r="AA17" s="130"/>
      <c r="AB17" s="959"/>
      <c r="AC17" s="1478"/>
      <c r="AD17" s="941"/>
      <c r="AE17" s="941"/>
      <c r="AF17" s="941"/>
      <c r="AG17" s="941"/>
      <c r="AH17" s="941"/>
      <c r="AI17" s="941"/>
      <c r="AJ17" s="941"/>
      <c r="AK17" s="941"/>
      <c r="AL17" s="941"/>
      <c r="AM17" s="941"/>
      <c r="AN17" s="941"/>
      <c r="AO17" s="941"/>
      <c r="AP17" s="941"/>
      <c r="AQ17" s="941"/>
      <c r="AR17" s="941"/>
      <c r="AS17" s="941"/>
      <c r="AT17" s="941"/>
      <c r="AU17" s="941"/>
      <c r="AV17" s="941"/>
      <c r="AW17" s="941"/>
      <c r="AX17" s="941"/>
      <c r="AY17" s="941"/>
      <c r="AZ17" s="941"/>
      <c r="BA17" s="941"/>
      <c r="BB17" s="941"/>
      <c r="BC17" s="941"/>
      <c r="BD17" s="941"/>
      <c r="BE17" s="941"/>
      <c r="BF17" s="941"/>
      <c r="BG17" s="941"/>
      <c r="BH17" s="941"/>
      <c r="BI17" s="941"/>
      <c r="BJ17" s="941"/>
      <c r="BK17" s="941"/>
      <c r="BL17" s="941"/>
      <c r="BM17" s="941"/>
      <c r="BN17" s="941"/>
      <c r="BO17" s="941"/>
      <c r="BP17" s="941"/>
      <c r="BQ17" s="941"/>
      <c r="BR17" s="941"/>
    </row>
    <row r="18" spans="1:70" s="2" customFormat="1" ht="18" customHeight="1">
      <c r="A18" s="1548"/>
      <c r="B18" s="1247"/>
      <c r="C18" s="1248"/>
      <c r="D18" s="1249" t="s">
        <v>394</v>
      </c>
      <c r="E18" s="977" t="s">
        <v>820</v>
      </c>
      <c r="F18" s="978">
        <v>4200</v>
      </c>
      <c r="G18" s="128"/>
      <c r="H18" s="983" t="s">
        <v>975</v>
      </c>
      <c r="I18" s="981" t="s">
        <v>991</v>
      </c>
      <c r="J18" s="978">
        <v>100</v>
      </c>
      <c r="K18" s="143"/>
      <c r="L18" s="1050"/>
      <c r="M18" s="1051"/>
      <c r="N18" s="978"/>
      <c r="O18" s="1092"/>
      <c r="P18" s="1050"/>
      <c r="Q18" s="1051"/>
      <c r="R18" s="978"/>
      <c r="S18" s="1092"/>
      <c r="T18" s="1050"/>
      <c r="U18" s="1051"/>
      <c r="V18" s="978"/>
      <c r="W18" s="1092"/>
      <c r="X18" s="983" t="s">
        <v>2</v>
      </c>
      <c r="Y18" s="1051"/>
      <c r="Z18" s="969">
        <v>140</v>
      </c>
      <c r="AA18" s="128"/>
      <c r="AB18" s="959"/>
      <c r="AC18" s="1478"/>
      <c r="AD18" s="941"/>
      <c r="AE18" s="941"/>
      <c r="AF18" s="941"/>
      <c r="AG18" s="941"/>
      <c r="AH18" s="941"/>
      <c r="AI18" s="941"/>
      <c r="AJ18" s="941"/>
      <c r="AK18" s="941"/>
      <c r="AL18" s="941"/>
      <c r="AM18" s="941"/>
      <c r="AN18" s="941"/>
      <c r="AO18" s="941"/>
      <c r="AP18" s="941"/>
      <c r="AQ18" s="941"/>
      <c r="AR18" s="941"/>
      <c r="AS18" s="941"/>
      <c r="AT18" s="941"/>
      <c r="AU18" s="941"/>
      <c r="AV18" s="941"/>
      <c r="AW18" s="941"/>
      <c r="AX18" s="941"/>
      <c r="AY18" s="941"/>
      <c r="AZ18" s="941"/>
      <c r="BA18" s="941"/>
      <c r="BB18" s="941"/>
      <c r="BC18" s="941"/>
      <c r="BD18" s="941"/>
      <c r="BE18" s="941"/>
      <c r="BF18" s="941"/>
      <c r="BG18" s="941"/>
      <c r="BH18" s="941"/>
      <c r="BI18" s="941"/>
      <c r="BJ18" s="941"/>
      <c r="BK18" s="941"/>
      <c r="BL18" s="941"/>
      <c r="BM18" s="941"/>
      <c r="BN18" s="941"/>
      <c r="BO18" s="941"/>
      <c r="BP18" s="941"/>
      <c r="BQ18" s="941"/>
      <c r="BR18" s="941"/>
    </row>
    <row r="19" spans="1:70" s="2" customFormat="1" ht="18" customHeight="1">
      <c r="A19" s="1548"/>
      <c r="B19" s="1247"/>
      <c r="C19" s="1038"/>
      <c r="D19" s="983" t="s">
        <v>395</v>
      </c>
      <c r="E19" s="977" t="s">
        <v>39</v>
      </c>
      <c r="F19" s="978">
        <v>3400</v>
      </c>
      <c r="G19" s="128"/>
      <c r="H19" s="974" t="s">
        <v>395</v>
      </c>
      <c r="I19" s="968" t="s">
        <v>991</v>
      </c>
      <c r="J19" s="969">
        <v>100</v>
      </c>
      <c r="K19" s="906"/>
      <c r="L19" s="1050"/>
      <c r="M19" s="1051"/>
      <c r="N19" s="978"/>
      <c r="O19" s="1092"/>
      <c r="P19" s="1050"/>
      <c r="Q19" s="1051"/>
      <c r="R19" s="978"/>
      <c r="S19" s="1092"/>
      <c r="T19" s="1050"/>
      <c r="U19" s="1051"/>
      <c r="V19" s="978"/>
      <c r="W19" s="1092"/>
      <c r="X19" s="983" t="s">
        <v>3</v>
      </c>
      <c r="Y19" s="1051"/>
      <c r="Z19" s="969">
        <v>20</v>
      </c>
      <c r="AA19" s="128"/>
      <c r="AB19" s="959"/>
      <c r="AC19" s="1478"/>
      <c r="AD19" s="941"/>
      <c r="AE19" s="941"/>
      <c r="AF19" s="941"/>
      <c r="AG19" s="941"/>
      <c r="AH19" s="941"/>
      <c r="AI19" s="941"/>
      <c r="AJ19" s="941"/>
      <c r="AK19" s="941"/>
      <c r="AL19" s="941"/>
      <c r="AM19" s="941"/>
      <c r="AN19" s="941"/>
      <c r="AO19" s="941"/>
      <c r="AP19" s="941"/>
      <c r="AQ19" s="941"/>
      <c r="AR19" s="941"/>
      <c r="AS19" s="941"/>
      <c r="AT19" s="941"/>
      <c r="AU19" s="941"/>
      <c r="AV19" s="941"/>
      <c r="AW19" s="941"/>
      <c r="AX19" s="941"/>
      <c r="AY19" s="941"/>
      <c r="AZ19" s="941"/>
      <c r="BA19" s="941"/>
      <c r="BB19" s="941"/>
      <c r="BC19" s="941"/>
      <c r="BD19" s="941"/>
      <c r="BE19" s="941"/>
      <c r="BF19" s="941"/>
      <c r="BG19" s="941"/>
      <c r="BH19" s="941"/>
      <c r="BI19" s="941"/>
      <c r="BJ19" s="941"/>
      <c r="BK19" s="941"/>
      <c r="BL19" s="941"/>
      <c r="BM19" s="941"/>
      <c r="BN19" s="941"/>
      <c r="BO19" s="941"/>
      <c r="BP19" s="941"/>
      <c r="BQ19" s="941"/>
      <c r="BR19" s="941"/>
    </row>
    <row r="20" spans="1:70" s="2" customFormat="1" ht="18" customHeight="1">
      <c r="A20" s="1548"/>
      <c r="B20" s="1247"/>
      <c r="C20" s="1250" t="s">
        <v>350</v>
      </c>
      <c r="D20" s="983" t="s">
        <v>250</v>
      </c>
      <c r="E20" s="977" t="s">
        <v>39</v>
      </c>
      <c r="F20" s="978">
        <v>450</v>
      </c>
      <c r="G20" s="128"/>
      <c r="H20" s="983" t="s">
        <v>250</v>
      </c>
      <c r="I20" s="981" t="s">
        <v>991</v>
      </c>
      <c r="J20" s="978">
        <v>10</v>
      </c>
      <c r="K20" s="139"/>
      <c r="L20" s="1050"/>
      <c r="M20" s="1051"/>
      <c r="N20" s="978"/>
      <c r="O20" s="1092"/>
      <c r="P20" s="1050"/>
      <c r="Q20" s="1051"/>
      <c r="R20" s="978"/>
      <c r="S20" s="1092"/>
      <c r="T20" s="1050"/>
      <c r="U20" s="1051"/>
      <c r="V20" s="978"/>
      <c r="W20" s="1092"/>
      <c r="X20" s="1050"/>
      <c r="Y20" s="1051"/>
      <c r="Z20" s="978"/>
      <c r="AA20" s="1092"/>
      <c r="AB20" s="959"/>
      <c r="AC20" s="1478"/>
      <c r="AD20" s="941"/>
      <c r="AE20" s="941"/>
      <c r="AF20" s="941"/>
      <c r="AG20" s="941"/>
      <c r="AH20" s="941"/>
      <c r="AI20" s="941"/>
      <c r="AJ20" s="941"/>
      <c r="AK20" s="941"/>
      <c r="AL20" s="941"/>
      <c r="AM20" s="941"/>
      <c r="AN20" s="941"/>
      <c r="AO20" s="941"/>
      <c r="AP20" s="941"/>
      <c r="AQ20" s="941"/>
      <c r="AR20" s="941"/>
      <c r="AS20" s="941"/>
      <c r="AT20" s="941"/>
      <c r="AU20" s="941"/>
      <c r="AV20" s="941"/>
      <c r="AW20" s="941"/>
      <c r="AX20" s="941"/>
      <c r="AY20" s="941"/>
      <c r="AZ20" s="941"/>
      <c r="BA20" s="941"/>
      <c r="BB20" s="941"/>
      <c r="BC20" s="941"/>
      <c r="BD20" s="941"/>
      <c r="BE20" s="941"/>
      <c r="BF20" s="941"/>
      <c r="BG20" s="941"/>
      <c r="BH20" s="941"/>
      <c r="BI20" s="941"/>
      <c r="BJ20" s="941"/>
      <c r="BK20" s="941"/>
      <c r="BL20" s="941"/>
      <c r="BM20" s="941"/>
      <c r="BN20" s="941"/>
      <c r="BO20" s="941"/>
      <c r="BP20" s="941"/>
      <c r="BQ20" s="941"/>
      <c r="BR20" s="941"/>
    </row>
    <row r="21" spans="1:70" s="2" customFormat="1" ht="18" customHeight="1">
      <c r="A21" s="1548"/>
      <c r="B21" s="1247"/>
      <c r="C21" s="1251"/>
      <c r="D21" s="983" t="s">
        <v>251</v>
      </c>
      <c r="E21" s="977" t="s">
        <v>39</v>
      </c>
      <c r="F21" s="978">
        <v>1800</v>
      </c>
      <c r="G21" s="128"/>
      <c r="H21" s="988" t="s">
        <v>251</v>
      </c>
      <c r="I21" s="1243" t="s">
        <v>991</v>
      </c>
      <c r="J21" s="990">
        <v>40</v>
      </c>
      <c r="K21" s="142"/>
      <c r="L21" s="1050"/>
      <c r="M21" s="1051"/>
      <c r="N21" s="978"/>
      <c r="O21" s="1092"/>
      <c r="P21" s="1050"/>
      <c r="Q21" s="1051"/>
      <c r="R21" s="978"/>
      <c r="S21" s="1092"/>
      <c r="T21" s="1050"/>
      <c r="U21" s="1051"/>
      <c r="V21" s="978"/>
      <c r="W21" s="1092"/>
      <c r="X21" s="983"/>
      <c r="Y21" s="1051"/>
      <c r="Z21" s="978"/>
      <c r="AA21" s="1092"/>
      <c r="AB21" s="959"/>
      <c r="AC21" s="1478"/>
      <c r="AD21" s="941"/>
      <c r="AE21" s="941"/>
      <c r="AF21" s="941"/>
      <c r="AG21" s="941"/>
      <c r="AH21" s="941"/>
      <c r="AI21" s="941"/>
      <c r="AJ21" s="941"/>
      <c r="AK21" s="941"/>
      <c r="AL21" s="941"/>
      <c r="AM21" s="941"/>
      <c r="AN21" s="941"/>
      <c r="AO21" s="941"/>
      <c r="AP21" s="941"/>
      <c r="AQ21" s="941"/>
      <c r="AR21" s="941"/>
      <c r="AS21" s="941"/>
      <c r="AT21" s="941"/>
      <c r="AU21" s="941"/>
      <c r="AV21" s="941"/>
      <c r="AW21" s="941"/>
      <c r="AX21" s="941"/>
      <c r="AY21" s="941"/>
      <c r="AZ21" s="941"/>
      <c r="BA21" s="941"/>
      <c r="BB21" s="941"/>
      <c r="BC21" s="941"/>
      <c r="BD21" s="941"/>
      <c r="BE21" s="941"/>
      <c r="BF21" s="941"/>
      <c r="BG21" s="941"/>
      <c r="BH21" s="941"/>
      <c r="BI21" s="941"/>
      <c r="BJ21" s="941"/>
      <c r="BK21" s="941"/>
      <c r="BL21" s="941"/>
      <c r="BM21" s="941"/>
      <c r="BN21" s="941"/>
      <c r="BO21" s="941"/>
      <c r="BP21" s="941"/>
      <c r="BQ21" s="941"/>
      <c r="BR21" s="941"/>
    </row>
    <row r="22" spans="1:70" s="2" customFormat="1" ht="18" customHeight="1">
      <c r="A22" s="1549"/>
      <c r="B22" s="1252"/>
      <c r="C22" s="1217" t="s">
        <v>351</v>
      </c>
      <c r="D22" s="983" t="s">
        <v>254</v>
      </c>
      <c r="E22" s="1022" t="s">
        <v>39</v>
      </c>
      <c r="F22" s="978">
        <v>470</v>
      </c>
      <c r="G22" s="129"/>
      <c r="H22" s="983" t="s">
        <v>254</v>
      </c>
      <c r="I22" s="981" t="s">
        <v>991</v>
      </c>
      <c r="J22" s="978">
        <v>20</v>
      </c>
      <c r="K22" s="139"/>
      <c r="L22" s="1052"/>
      <c r="M22" s="1117"/>
      <c r="N22" s="1005"/>
      <c r="O22" s="1118"/>
      <c r="P22" s="1052"/>
      <c r="Q22" s="1117"/>
      <c r="R22" s="1005"/>
      <c r="S22" s="1118"/>
      <c r="T22" s="1052"/>
      <c r="U22" s="1117"/>
      <c r="V22" s="1005"/>
      <c r="W22" s="1118"/>
      <c r="X22" s="1021"/>
      <c r="Y22" s="1117"/>
      <c r="Z22" s="1005"/>
      <c r="AA22" s="1118"/>
      <c r="AB22" s="959"/>
      <c r="AC22" s="1478"/>
      <c r="AD22" s="941"/>
      <c r="AE22" s="941"/>
      <c r="AF22" s="941"/>
      <c r="AG22" s="941"/>
      <c r="AH22" s="941"/>
      <c r="AI22" s="941"/>
      <c r="AJ22" s="941"/>
      <c r="AK22" s="941"/>
      <c r="AL22" s="941"/>
      <c r="AM22" s="941"/>
      <c r="AN22" s="941"/>
      <c r="AO22" s="941"/>
      <c r="AP22" s="941"/>
      <c r="AQ22" s="941"/>
      <c r="AR22" s="941"/>
      <c r="AS22" s="941"/>
      <c r="AT22" s="941"/>
      <c r="AU22" s="941"/>
      <c r="AV22" s="941"/>
      <c r="AW22" s="941"/>
      <c r="AX22" s="941"/>
      <c r="AY22" s="941"/>
      <c r="AZ22" s="941"/>
      <c r="BA22" s="941"/>
      <c r="BB22" s="941"/>
      <c r="BC22" s="941"/>
      <c r="BD22" s="941"/>
      <c r="BE22" s="941"/>
      <c r="BF22" s="941"/>
      <c r="BG22" s="941"/>
      <c r="BH22" s="941"/>
      <c r="BI22" s="941"/>
      <c r="BJ22" s="941"/>
      <c r="BK22" s="941"/>
      <c r="BL22" s="941"/>
      <c r="BM22" s="941"/>
      <c r="BN22" s="941"/>
      <c r="BO22" s="941"/>
      <c r="BP22" s="941"/>
      <c r="BQ22" s="941"/>
      <c r="BR22" s="941"/>
    </row>
    <row r="23" spans="1:70" s="2" customFormat="1" ht="18" customHeight="1">
      <c r="A23" s="1055" t="s">
        <v>181</v>
      </c>
      <c r="B23" s="1168"/>
      <c r="C23" s="1219">
        <f>F23+J23+N23+V23+Z23</f>
        <v>15970</v>
      </c>
      <c r="D23" s="1033" t="s">
        <v>232</v>
      </c>
      <c r="E23" s="1253"/>
      <c r="F23" s="1254">
        <f>SUM(F17:F22)</f>
        <v>13470</v>
      </c>
      <c r="G23" s="1062">
        <f>SUM(G17:G22)</f>
        <v>0</v>
      </c>
      <c r="H23" s="1033" t="s">
        <v>77</v>
      </c>
      <c r="I23" s="951"/>
      <c r="J23" s="1035">
        <f>SUM(J17:J22)</f>
        <v>350</v>
      </c>
      <c r="K23" s="1212">
        <f>SUM(K17:K22)</f>
        <v>0</v>
      </c>
      <c r="L23" s="1033" t="s">
        <v>235</v>
      </c>
      <c r="M23" s="951"/>
      <c r="N23" s="999">
        <f>SUM(N17:N22)</f>
        <v>450</v>
      </c>
      <c r="O23" s="1062">
        <f>SUM(O17:O22)</f>
        <v>0</v>
      </c>
      <c r="P23" s="1220"/>
      <c r="Q23" s="951"/>
      <c r="R23" s="999"/>
      <c r="S23" s="1100"/>
      <c r="T23" s="1033" t="s">
        <v>235</v>
      </c>
      <c r="U23" s="951"/>
      <c r="V23" s="999">
        <f>SUM(V17:V22)</f>
        <v>400</v>
      </c>
      <c r="W23" s="1062">
        <f>SUM(W17:W22)</f>
        <v>0</v>
      </c>
      <c r="X23" s="1033" t="s">
        <v>235</v>
      </c>
      <c r="Y23" s="951"/>
      <c r="Z23" s="999">
        <f>SUM(Z17:Z22)</f>
        <v>1300</v>
      </c>
      <c r="AA23" s="1062">
        <f>SUM(AA17:AA22)</f>
        <v>0</v>
      </c>
      <c r="AB23" s="959"/>
      <c r="AC23" s="1478"/>
      <c r="AD23" s="941"/>
      <c r="AE23" s="941"/>
      <c r="AF23" s="941"/>
      <c r="AG23" s="941"/>
      <c r="AH23" s="941"/>
      <c r="AI23" s="941"/>
      <c r="AJ23" s="941"/>
      <c r="AK23" s="941"/>
      <c r="AL23" s="941"/>
      <c r="AM23" s="941"/>
      <c r="AN23" s="941"/>
      <c r="AO23" s="941"/>
      <c r="AP23" s="941"/>
      <c r="AQ23" s="941"/>
      <c r="AR23" s="941"/>
      <c r="AS23" s="941"/>
      <c r="AT23" s="941"/>
      <c r="AU23" s="941"/>
      <c r="AV23" s="941"/>
      <c r="AW23" s="941"/>
      <c r="AX23" s="941"/>
      <c r="AY23" s="941"/>
      <c r="AZ23" s="941"/>
      <c r="BA23" s="941"/>
      <c r="BB23" s="941"/>
      <c r="BC23" s="941"/>
      <c r="BD23" s="941"/>
      <c r="BE23" s="941"/>
      <c r="BF23" s="941"/>
      <c r="BG23" s="941"/>
      <c r="BH23" s="941"/>
      <c r="BI23" s="941"/>
      <c r="BJ23" s="941"/>
      <c r="BK23" s="941"/>
      <c r="BL23" s="941"/>
      <c r="BM23" s="941"/>
      <c r="BN23" s="941"/>
      <c r="BO23" s="941"/>
      <c r="BP23" s="941"/>
      <c r="BQ23" s="941"/>
      <c r="BR23" s="941"/>
    </row>
    <row r="24" spans="1:70" s="2" customFormat="1" ht="18" customHeight="1">
      <c r="A24" s="1224"/>
      <c r="B24" s="1224"/>
      <c r="C24" s="1224"/>
      <c r="D24" s="1064" t="s">
        <v>406</v>
      </c>
      <c r="E24" s="1255"/>
      <c r="F24" s="1256"/>
      <c r="G24" s="1257"/>
      <c r="H24" s="1258"/>
      <c r="I24" s="1223"/>
      <c r="J24" s="1224"/>
      <c r="K24" s="1259"/>
      <c r="L24" s="1260"/>
      <c r="M24" s="1223"/>
      <c r="N24" s="1224"/>
      <c r="O24" s="1257"/>
      <c r="Q24" s="1223"/>
      <c r="R24" s="1224"/>
      <c r="S24" s="1259"/>
      <c r="T24" s="1260"/>
      <c r="U24" s="1223"/>
      <c r="V24" s="1224"/>
      <c r="W24" s="1257"/>
      <c r="X24" s="1260"/>
      <c r="Y24" s="1223"/>
      <c r="Z24" s="1224"/>
      <c r="AA24" s="1257"/>
      <c r="AB24" s="959"/>
      <c r="AC24" s="958"/>
      <c r="AD24" s="941"/>
      <c r="AE24" s="941"/>
      <c r="AF24" s="941"/>
      <c r="AG24" s="941"/>
      <c r="AH24" s="941"/>
      <c r="AI24" s="941"/>
      <c r="AJ24" s="941"/>
      <c r="AK24" s="941"/>
      <c r="AL24" s="941"/>
      <c r="AM24" s="941"/>
      <c r="AN24" s="941"/>
      <c r="AO24" s="941"/>
      <c r="AP24" s="941"/>
      <c r="AQ24" s="941"/>
      <c r="AR24" s="941"/>
      <c r="AS24" s="941"/>
      <c r="AT24" s="941"/>
      <c r="AU24" s="941"/>
      <c r="AV24" s="941"/>
      <c r="AW24" s="941"/>
      <c r="AX24" s="941"/>
      <c r="AY24" s="941"/>
      <c r="AZ24" s="941"/>
      <c r="BA24" s="941"/>
      <c r="BB24" s="941"/>
      <c r="BC24" s="941"/>
      <c r="BD24" s="941"/>
      <c r="BE24" s="941"/>
      <c r="BF24" s="941"/>
      <c r="BG24" s="941"/>
      <c r="BH24" s="941"/>
      <c r="BI24" s="941"/>
      <c r="BJ24" s="941"/>
      <c r="BK24" s="941"/>
      <c r="BL24" s="941"/>
      <c r="BM24" s="941"/>
      <c r="BN24" s="941"/>
      <c r="BO24" s="941"/>
      <c r="BP24" s="941"/>
      <c r="BQ24" s="941"/>
      <c r="BR24" s="941"/>
    </row>
    <row r="25" spans="1:70" s="2" customFormat="1" ht="18" customHeight="1">
      <c r="A25" s="959"/>
      <c r="B25" s="959"/>
      <c r="C25" s="958"/>
      <c r="D25" s="1064" t="s">
        <v>832</v>
      </c>
      <c r="E25" s="941"/>
      <c r="F25" s="941"/>
      <c r="G25" s="941"/>
      <c r="H25" s="941"/>
      <c r="I25" s="941"/>
      <c r="J25" s="1064" t="s">
        <v>360</v>
      </c>
      <c r="K25" s="941"/>
      <c r="L25" s="941"/>
      <c r="M25" s="941"/>
      <c r="N25" s="941"/>
      <c r="O25" s="941"/>
      <c r="P25" s="941"/>
      <c r="Q25" s="941"/>
      <c r="R25" s="941"/>
      <c r="S25" s="941"/>
      <c r="T25" s="941"/>
      <c r="U25" s="941"/>
      <c r="V25" s="941"/>
      <c r="W25" s="941"/>
      <c r="X25" s="941"/>
      <c r="Y25" s="941"/>
      <c r="Z25" s="941"/>
      <c r="AA25" s="941"/>
      <c r="AB25" s="941"/>
      <c r="AC25" s="941"/>
      <c r="AD25" s="941"/>
      <c r="AE25" s="941"/>
      <c r="AF25" s="941"/>
      <c r="AG25" s="941"/>
      <c r="AH25" s="941"/>
      <c r="AI25" s="941"/>
      <c r="AJ25" s="941"/>
      <c r="AK25" s="941"/>
      <c r="AL25" s="941"/>
      <c r="AM25" s="941"/>
      <c r="AN25" s="941"/>
      <c r="AO25" s="941"/>
      <c r="AP25" s="941"/>
      <c r="AQ25" s="941"/>
      <c r="AR25" s="941"/>
    </row>
    <row r="26" spans="1:70" s="2" customFormat="1" ht="18" customHeight="1">
      <c r="A26" s="959"/>
      <c r="B26" s="959"/>
      <c r="C26" s="958"/>
      <c r="E26" s="941"/>
      <c r="F26" s="941"/>
      <c r="G26" s="941"/>
      <c r="H26" s="941"/>
      <c r="I26" s="941"/>
      <c r="J26" s="941"/>
      <c r="K26" s="941"/>
      <c r="L26" s="941"/>
      <c r="M26" s="941"/>
      <c r="N26" s="941"/>
      <c r="O26" s="941"/>
      <c r="P26" s="941"/>
      <c r="Q26" s="941"/>
      <c r="R26" s="941"/>
      <c r="S26" s="941"/>
      <c r="T26" s="941"/>
      <c r="U26" s="941"/>
      <c r="V26" s="941"/>
      <c r="W26" s="941"/>
      <c r="X26" s="941"/>
      <c r="Y26" s="941"/>
      <c r="Z26" s="941"/>
      <c r="AA26" s="941"/>
      <c r="AB26" s="941"/>
      <c r="AC26" s="941"/>
      <c r="AD26" s="941"/>
      <c r="AE26" s="941"/>
      <c r="AF26" s="941"/>
      <c r="AG26" s="941"/>
      <c r="AH26" s="941"/>
      <c r="AI26" s="941"/>
      <c r="AJ26" s="941"/>
      <c r="AK26" s="941"/>
      <c r="AL26" s="941"/>
      <c r="AM26" s="941"/>
      <c r="AN26" s="941"/>
      <c r="AO26" s="941"/>
      <c r="AP26" s="941"/>
      <c r="AQ26" s="941"/>
      <c r="AR26" s="941"/>
    </row>
    <row r="27" spans="1:70" s="2" customFormat="1" ht="18" customHeight="1">
      <c r="A27" s="1192"/>
      <c r="B27" s="1192"/>
      <c r="C27" s="958"/>
      <c r="D27" s="941"/>
      <c r="E27" s="941"/>
      <c r="F27" s="941"/>
      <c r="G27" s="941"/>
      <c r="H27" s="941"/>
      <c r="I27" s="941"/>
      <c r="J27" s="941"/>
      <c r="K27" s="941"/>
      <c r="L27" s="941"/>
      <c r="M27" s="941"/>
      <c r="N27" s="941"/>
      <c r="O27" s="941"/>
      <c r="P27" s="941"/>
      <c r="Q27" s="941"/>
      <c r="R27" s="941"/>
      <c r="S27" s="941"/>
      <c r="T27" s="941"/>
      <c r="U27" s="941"/>
      <c r="V27" s="941"/>
      <c r="W27" s="941"/>
      <c r="X27" s="1063" t="s">
        <v>208</v>
      </c>
      <c r="Y27" s="941"/>
      <c r="Z27" s="941"/>
      <c r="AA27" s="941"/>
      <c r="AB27" s="941"/>
      <c r="AC27" s="941"/>
      <c r="AD27" s="941"/>
      <c r="AE27" s="941"/>
      <c r="AF27" s="941"/>
      <c r="AG27" s="941"/>
      <c r="AH27" s="941"/>
      <c r="AI27" s="941"/>
      <c r="AJ27" s="941"/>
      <c r="AK27" s="941"/>
      <c r="AL27" s="941"/>
      <c r="AM27" s="941"/>
      <c r="AN27" s="941"/>
      <c r="AO27" s="941"/>
      <c r="AP27" s="941"/>
      <c r="AQ27" s="941"/>
      <c r="AR27" s="941"/>
    </row>
    <row r="28" spans="1:70" s="2" customFormat="1" ht="15" customHeight="1">
      <c r="A28" s="1063"/>
      <c r="B28" s="1063"/>
      <c r="E28" s="1065"/>
      <c r="F28" s="1063"/>
      <c r="G28" s="1074"/>
      <c r="H28" s="1063"/>
      <c r="I28" s="1065"/>
      <c r="J28" s="1063"/>
      <c r="K28" s="1066"/>
      <c r="L28" s="1063"/>
      <c r="M28" s="1065"/>
      <c r="N28" s="1063"/>
      <c r="O28" s="1066"/>
      <c r="P28" s="1063"/>
      <c r="Q28" s="1065"/>
      <c r="R28" s="1063"/>
      <c r="S28" s="1066"/>
      <c r="T28" s="1063"/>
      <c r="U28" s="1065"/>
      <c r="V28" s="1063"/>
      <c r="W28" s="1066"/>
      <c r="X28" s="1063"/>
      <c r="Y28" s="1065"/>
      <c r="Z28" s="1063"/>
      <c r="AA28" s="1066"/>
      <c r="AB28" s="1067"/>
      <c r="AC28" s="1068"/>
      <c r="AD28" s="941"/>
      <c r="AE28" s="941"/>
      <c r="AF28" s="941"/>
      <c r="AG28" s="941"/>
      <c r="AH28" s="941"/>
      <c r="AI28" s="941"/>
      <c r="AJ28" s="941"/>
      <c r="AK28" s="941"/>
      <c r="AL28" s="941"/>
      <c r="AM28" s="941"/>
      <c r="AN28" s="941"/>
      <c r="AO28" s="941"/>
      <c r="AP28" s="941"/>
      <c r="AQ28" s="941"/>
      <c r="AR28" s="941"/>
      <c r="AS28" s="941"/>
      <c r="AT28" s="941"/>
      <c r="AU28" s="941"/>
      <c r="AV28" s="941"/>
      <c r="AW28" s="941"/>
      <c r="AX28" s="941"/>
      <c r="AY28" s="941"/>
      <c r="AZ28" s="941"/>
      <c r="BA28" s="941"/>
      <c r="BB28" s="941"/>
      <c r="BC28" s="941"/>
      <c r="BD28" s="941"/>
      <c r="BE28" s="941"/>
      <c r="BF28" s="941"/>
      <c r="BG28" s="941"/>
      <c r="BH28" s="941"/>
      <c r="BI28" s="941"/>
      <c r="BJ28" s="941"/>
      <c r="BK28" s="941"/>
      <c r="BL28" s="941"/>
      <c r="BM28" s="941"/>
      <c r="BN28" s="941"/>
      <c r="BO28" s="941"/>
      <c r="BP28" s="941"/>
      <c r="BQ28" s="941"/>
      <c r="BR28" s="941"/>
    </row>
    <row r="29" spans="1:70" s="2" customFormat="1" ht="15" customHeight="1">
      <c r="A29" s="1063"/>
      <c r="B29" s="1063"/>
      <c r="E29" s="1065"/>
      <c r="F29" s="1063"/>
      <c r="G29" s="1066"/>
      <c r="H29" s="1063"/>
      <c r="I29" s="1065"/>
      <c r="J29" s="1063"/>
      <c r="K29" s="1066"/>
      <c r="L29" s="1063"/>
      <c r="M29" s="1065"/>
      <c r="N29" s="1063"/>
      <c r="O29" s="1066"/>
      <c r="R29" s="1063"/>
      <c r="S29" s="1066"/>
      <c r="T29" s="1063"/>
      <c r="U29" s="1065"/>
      <c r="V29" s="1063"/>
      <c r="W29" s="1066"/>
      <c r="Y29" s="1065"/>
      <c r="Z29" s="1063"/>
      <c r="AA29" s="1066"/>
      <c r="AB29" s="1067"/>
      <c r="AC29" s="1068"/>
      <c r="AD29" s="941"/>
      <c r="AE29" s="941"/>
      <c r="AF29" s="941"/>
      <c r="AG29" s="941"/>
      <c r="AH29" s="941"/>
      <c r="AI29" s="941"/>
      <c r="AJ29" s="941"/>
      <c r="AK29" s="941"/>
      <c r="AL29" s="941"/>
      <c r="AM29" s="941"/>
      <c r="AN29" s="941"/>
      <c r="AO29" s="941"/>
      <c r="AP29" s="941"/>
      <c r="AQ29" s="941"/>
      <c r="AR29" s="941"/>
      <c r="AS29" s="941"/>
      <c r="AT29" s="941"/>
      <c r="AU29" s="941"/>
      <c r="AV29" s="941"/>
      <c r="AW29" s="941"/>
      <c r="AX29" s="941"/>
      <c r="AY29" s="941"/>
      <c r="AZ29" s="941"/>
      <c r="BA29" s="941"/>
      <c r="BB29" s="941"/>
      <c r="BC29" s="941"/>
      <c r="BD29" s="941"/>
      <c r="BE29" s="941"/>
      <c r="BF29" s="941"/>
      <c r="BG29" s="941"/>
      <c r="BH29" s="941"/>
      <c r="BI29" s="941"/>
      <c r="BJ29" s="941"/>
      <c r="BK29" s="941"/>
      <c r="BL29" s="941"/>
      <c r="BM29" s="941"/>
      <c r="BN29" s="941"/>
      <c r="BO29" s="941"/>
      <c r="BP29" s="941"/>
      <c r="BQ29" s="941"/>
      <c r="BR29" s="941"/>
    </row>
    <row r="30" spans="1:70" s="2" customFormat="1" ht="15" customHeight="1">
      <c r="A30" s="1063"/>
      <c r="B30" s="1063"/>
      <c r="C30" s="1261"/>
      <c r="E30" s="1065"/>
      <c r="F30" s="1063"/>
      <c r="G30" s="1066"/>
      <c r="H30" s="1063"/>
      <c r="I30" s="1065"/>
      <c r="J30" s="1063"/>
      <c r="K30" s="1066"/>
      <c r="L30" s="1063"/>
      <c r="M30" s="1065"/>
      <c r="N30" s="1063"/>
      <c r="O30" s="1066"/>
      <c r="P30" s="1063"/>
      <c r="Q30" s="1065"/>
      <c r="R30" s="1063"/>
      <c r="S30" s="1066"/>
      <c r="T30" s="1063"/>
      <c r="U30" s="1065"/>
      <c r="V30" s="1063"/>
      <c r="W30" s="1066"/>
      <c r="Y30" s="1065"/>
      <c r="Z30" s="1063"/>
      <c r="AA30" s="1066"/>
      <c r="AB30" s="1067"/>
      <c r="AC30" s="1068"/>
      <c r="AD30" s="941"/>
      <c r="AE30" s="941"/>
      <c r="AF30" s="941"/>
      <c r="AG30" s="941"/>
      <c r="AH30" s="941"/>
      <c r="AI30" s="941"/>
      <c r="AJ30" s="941"/>
      <c r="AK30" s="941"/>
      <c r="AL30" s="941"/>
      <c r="AM30" s="941"/>
      <c r="AN30" s="941"/>
      <c r="AO30" s="941"/>
      <c r="AP30" s="941"/>
      <c r="AQ30" s="941"/>
      <c r="AR30" s="941"/>
      <c r="AS30" s="941"/>
      <c r="AT30" s="941"/>
      <c r="AU30" s="941"/>
      <c r="AV30" s="941"/>
      <c r="AW30" s="941"/>
      <c r="AX30" s="941"/>
      <c r="AY30" s="941"/>
      <c r="AZ30" s="941"/>
      <c r="BA30" s="941"/>
      <c r="BB30" s="941"/>
      <c r="BC30" s="941"/>
      <c r="BD30" s="941"/>
      <c r="BE30" s="941"/>
      <c r="BF30" s="941"/>
      <c r="BG30" s="941"/>
      <c r="BH30" s="941"/>
      <c r="BI30" s="941"/>
      <c r="BJ30" s="941"/>
      <c r="BK30" s="941"/>
      <c r="BL30" s="941"/>
      <c r="BM30" s="941"/>
      <c r="BN30" s="941"/>
      <c r="BO30" s="941"/>
      <c r="BP30" s="941"/>
      <c r="BQ30" s="941"/>
      <c r="BR30" s="941"/>
    </row>
    <row r="31" spans="1:70" s="2" customFormat="1" ht="15" customHeight="1">
      <c r="A31" s="1063"/>
      <c r="B31" s="1063"/>
      <c r="C31" s="1069"/>
      <c r="D31" s="1075"/>
      <c r="E31" s="1065"/>
      <c r="F31" s="1063"/>
      <c r="G31" s="1071"/>
      <c r="H31" s="1075"/>
      <c r="I31" s="1073"/>
      <c r="J31" s="1063"/>
      <c r="K31" s="1071"/>
      <c r="L31" s="1063"/>
      <c r="M31" s="1065"/>
      <c r="N31" s="1063"/>
      <c r="O31" s="1074"/>
      <c r="P31" s="1075"/>
      <c r="Q31" s="1073"/>
      <c r="R31" s="1063"/>
      <c r="S31" s="1071"/>
      <c r="T31" s="1075"/>
      <c r="U31" s="1073"/>
      <c r="V31" s="1063"/>
      <c r="W31" s="1071"/>
      <c r="Y31" s="1065"/>
      <c r="AA31" s="1074"/>
      <c r="AB31" s="1063"/>
      <c r="AC31" s="1068"/>
      <c r="AD31" s="941"/>
      <c r="AE31" s="941"/>
      <c r="AF31" s="941"/>
      <c r="AG31" s="941"/>
      <c r="AH31" s="941"/>
      <c r="AI31" s="941"/>
      <c r="AJ31" s="941"/>
      <c r="AK31" s="941"/>
      <c r="AL31" s="941"/>
      <c r="AM31" s="941"/>
      <c r="AN31" s="941"/>
      <c r="AO31" s="941"/>
      <c r="AP31" s="941"/>
      <c r="AQ31" s="941"/>
      <c r="AR31" s="941"/>
      <c r="AS31" s="941"/>
      <c r="AT31" s="941"/>
      <c r="AU31" s="941"/>
      <c r="AV31" s="941"/>
      <c r="AW31" s="941"/>
      <c r="AX31" s="941"/>
      <c r="AY31" s="941"/>
      <c r="AZ31" s="941"/>
      <c r="BA31" s="941"/>
      <c r="BB31" s="941"/>
      <c r="BC31" s="941"/>
      <c r="BD31" s="941"/>
      <c r="BE31" s="941"/>
      <c r="BF31" s="941"/>
      <c r="BG31" s="941"/>
      <c r="BH31" s="941"/>
      <c r="BI31" s="941"/>
      <c r="BJ31" s="941"/>
      <c r="BK31" s="941"/>
      <c r="BL31" s="941"/>
      <c r="BM31" s="941"/>
      <c r="BN31" s="941"/>
      <c r="BO31" s="941"/>
      <c r="BP31" s="941"/>
      <c r="BQ31" s="941"/>
      <c r="BR31" s="941"/>
    </row>
    <row r="32" spans="1:70" s="2" customFormat="1" ht="15" customHeight="1">
      <c r="A32" s="1063"/>
      <c r="B32" s="1063"/>
      <c r="C32" s="1063"/>
      <c r="D32" s="1063"/>
      <c r="E32" s="1065"/>
      <c r="F32" s="1063"/>
      <c r="G32" s="1074"/>
      <c r="H32" s="1063"/>
      <c r="I32" s="1065"/>
      <c r="J32" s="1063"/>
      <c r="K32" s="1074"/>
      <c r="L32" s="1063"/>
      <c r="M32" s="1065"/>
      <c r="N32" s="1063"/>
      <c r="O32" s="1074"/>
      <c r="P32" s="1063"/>
      <c r="Q32" s="1065"/>
      <c r="R32" s="1063"/>
      <c r="S32" s="1074"/>
      <c r="T32" s="1063"/>
      <c r="U32" s="1065"/>
      <c r="V32" s="1063"/>
      <c r="W32" s="1074"/>
      <c r="X32" s="1063"/>
      <c r="Y32" s="1065"/>
      <c r="Z32" s="1063"/>
      <c r="AA32" s="1074"/>
      <c r="AB32" s="941"/>
      <c r="AC32" s="941"/>
      <c r="AD32" s="941"/>
      <c r="AE32" s="941"/>
      <c r="AF32" s="941"/>
      <c r="AG32" s="941"/>
      <c r="AH32" s="941"/>
      <c r="AI32" s="941"/>
      <c r="AJ32" s="941"/>
      <c r="AK32" s="941"/>
      <c r="AL32" s="941"/>
      <c r="AM32" s="941"/>
      <c r="AN32" s="941"/>
      <c r="AO32" s="941"/>
      <c r="AP32" s="941"/>
      <c r="AQ32" s="941"/>
      <c r="AR32" s="941"/>
      <c r="AS32" s="941"/>
      <c r="AT32" s="941"/>
      <c r="AU32" s="941"/>
      <c r="AV32" s="941"/>
      <c r="AW32" s="941"/>
      <c r="AX32" s="941"/>
      <c r="AY32" s="941"/>
      <c r="AZ32" s="941"/>
      <c r="BA32" s="941"/>
      <c r="BB32" s="941"/>
      <c r="BC32" s="941"/>
      <c r="BD32" s="941"/>
      <c r="BE32" s="941"/>
      <c r="BF32" s="941"/>
      <c r="BG32" s="941"/>
      <c r="BH32" s="941"/>
      <c r="BI32" s="941"/>
      <c r="BJ32" s="941"/>
      <c r="BK32" s="941"/>
      <c r="BL32" s="941"/>
      <c r="BM32" s="941"/>
      <c r="BN32" s="941"/>
      <c r="BO32" s="941"/>
      <c r="BP32" s="941"/>
      <c r="BQ32" s="941"/>
      <c r="BR32" s="941"/>
    </row>
    <row r="33" spans="1:70" s="2" customFormat="1" ht="15" customHeight="1">
      <c r="A33" s="1063"/>
      <c r="B33" s="1063"/>
      <c r="C33" s="1063"/>
      <c r="D33" s="1063"/>
      <c r="E33" s="1065"/>
      <c r="F33" s="1063"/>
      <c r="G33" s="1074"/>
      <c r="H33" s="1063"/>
      <c r="I33" s="1065"/>
      <c r="J33" s="1063"/>
      <c r="K33" s="1074"/>
      <c r="L33" s="1063"/>
      <c r="M33" s="1065"/>
      <c r="N33" s="1063"/>
      <c r="O33" s="1074"/>
      <c r="P33" s="1063"/>
      <c r="Q33" s="1065"/>
      <c r="R33" s="1063"/>
      <c r="S33" s="1074"/>
      <c r="T33" s="1063"/>
      <c r="U33" s="1065"/>
      <c r="V33" s="1063"/>
      <c r="W33" s="1074"/>
      <c r="X33" s="1063"/>
      <c r="Y33" s="1065"/>
      <c r="Z33" s="1063"/>
      <c r="AA33" s="1074"/>
      <c r="AB33" s="1196"/>
      <c r="AC33" s="941"/>
      <c r="AD33" s="941"/>
      <c r="AE33" s="941"/>
      <c r="AF33" s="941"/>
      <c r="AG33" s="941"/>
      <c r="AH33" s="941"/>
      <c r="AI33" s="941"/>
      <c r="AJ33" s="941"/>
      <c r="AK33" s="941"/>
      <c r="AL33" s="941"/>
      <c r="AM33" s="941"/>
      <c r="AN33" s="941"/>
      <c r="AO33" s="941"/>
      <c r="AP33" s="941"/>
      <c r="AQ33" s="941"/>
      <c r="AR33" s="941"/>
      <c r="AS33" s="941"/>
      <c r="AT33" s="941"/>
      <c r="AU33" s="941"/>
      <c r="AV33" s="941"/>
      <c r="AW33" s="941"/>
      <c r="AX33" s="941"/>
      <c r="AY33" s="941"/>
      <c r="AZ33" s="941"/>
      <c r="BA33" s="941"/>
      <c r="BB33" s="941"/>
      <c r="BC33" s="941"/>
      <c r="BD33" s="941"/>
      <c r="BE33" s="941"/>
      <c r="BF33" s="941"/>
      <c r="BG33" s="941"/>
      <c r="BH33" s="941"/>
      <c r="BI33" s="941"/>
      <c r="BJ33" s="941"/>
      <c r="BK33" s="941"/>
      <c r="BL33" s="941"/>
      <c r="BM33" s="941"/>
      <c r="BN33" s="941"/>
      <c r="BO33" s="941"/>
      <c r="BP33" s="941"/>
      <c r="BQ33" s="941"/>
      <c r="BR33" s="941"/>
    </row>
    <row r="34" spans="1:70" ht="17.100000000000001" customHeight="1">
      <c r="A34" s="1063"/>
      <c r="B34" s="1063"/>
      <c r="C34" s="1063"/>
      <c r="D34" s="1063"/>
      <c r="E34" s="1065"/>
      <c r="F34" s="1063"/>
      <c r="G34" s="1076"/>
      <c r="H34" s="1063"/>
      <c r="I34" s="1065"/>
      <c r="J34" s="1063"/>
      <c r="K34" s="1076"/>
      <c r="L34" s="1063"/>
      <c r="M34" s="1065"/>
      <c r="N34" s="1063"/>
      <c r="O34" s="1076"/>
      <c r="P34" s="1063"/>
      <c r="Q34" s="1065"/>
      <c r="R34" s="1063"/>
      <c r="S34" s="1076"/>
      <c r="T34" s="1063"/>
      <c r="U34" s="1065"/>
      <c r="V34" s="1063"/>
      <c r="W34" s="1076"/>
      <c r="X34" s="1063"/>
      <c r="Y34" s="1065"/>
      <c r="Z34" s="1063"/>
      <c r="AA34" s="1076"/>
    </row>
    <row r="35" spans="1:70" ht="17.100000000000001" customHeight="1">
      <c r="A35" s="1063"/>
      <c r="B35" s="1063"/>
      <c r="C35" s="1063"/>
      <c r="D35" s="1063"/>
      <c r="E35" s="1065"/>
      <c r="F35" s="1063"/>
      <c r="G35" s="1076"/>
      <c r="H35" s="1063"/>
      <c r="I35" s="1065"/>
      <c r="J35" s="1063"/>
      <c r="K35" s="1076"/>
      <c r="L35" s="1063"/>
      <c r="M35" s="1065"/>
      <c r="N35" s="1063"/>
      <c r="O35" s="1076"/>
      <c r="P35" s="1063"/>
      <c r="Q35" s="1065"/>
      <c r="R35" s="1063"/>
      <c r="S35" s="1076"/>
      <c r="T35" s="1063"/>
      <c r="U35" s="1065"/>
      <c r="V35" s="1063"/>
      <c r="W35" s="1076"/>
      <c r="X35" s="1063"/>
      <c r="Y35" s="1065"/>
      <c r="Z35" s="1063"/>
      <c r="AA35" s="1076"/>
    </row>
    <row r="36" spans="1:70" ht="17.100000000000001" customHeight="1">
      <c r="A36" s="1063"/>
      <c r="B36" s="1063"/>
      <c r="C36" s="1063"/>
      <c r="D36" s="1063"/>
      <c r="E36" s="1065"/>
      <c r="F36" s="1063"/>
      <c r="G36" s="1076"/>
      <c r="H36" s="1063"/>
      <c r="I36" s="1065"/>
      <c r="J36" s="1063"/>
      <c r="K36" s="1076"/>
      <c r="L36" s="1063"/>
      <c r="M36" s="1065"/>
      <c r="N36" s="1063"/>
      <c r="O36" s="1076"/>
      <c r="P36" s="1063"/>
      <c r="Q36" s="1065"/>
      <c r="R36" s="1063"/>
      <c r="S36" s="1076"/>
      <c r="T36" s="1063"/>
      <c r="U36" s="1065"/>
      <c r="V36" s="1063"/>
      <c r="W36" s="1076"/>
      <c r="X36" s="1063"/>
      <c r="Y36" s="1065"/>
      <c r="Z36" s="1063"/>
      <c r="AA36" s="1076"/>
    </row>
    <row r="37" spans="1:70" ht="17.100000000000001" customHeight="1">
      <c r="A37" s="1063"/>
      <c r="B37" s="1063"/>
      <c r="C37" s="1063"/>
      <c r="D37" s="1063"/>
      <c r="E37" s="1065"/>
      <c r="F37" s="1063"/>
      <c r="G37" s="1076"/>
      <c r="H37" s="1063"/>
      <c r="I37" s="1065"/>
      <c r="J37" s="1063"/>
      <c r="K37" s="1076"/>
      <c r="L37" s="1063"/>
      <c r="M37" s="1065"/>
      <c r="N37" s="1063"/>
      <c r="O37" s="1076"/>
      <c r="P37" s="1063"/>
      <c r="Q37" s="1065"/>
      <c r="R37" s="1063"/>
      <c r="S37" s="1076"/>
      <c r="T37" s="1063"/>
      <c r="U37" s="1065"/>
      <c r="V37" s="1063"/>
      <c r="W37" s="1076"/>
      <c r="X37" s="1063"/>
      <c r="Y37" s="1065"/>
      <c r="Z37" s="1063"/>
      <c r="AA37" s="1076"/>
    </row>
    <row r="38" spans="1:70" ht="12">
      <c r="A38" s="1063"/>
      <c r="B38" s="1063"/>
      <c r="C38" s="1063"/>
      <c r="D38" s="1063"/>
      <c r="E38" s="1065"/>
      <c r="F38" s="1063"/>
      <c r="G38" s="1076"/>
      <c r="H38" s="1063"/>
      <c r="I38" s="1065"/>
      <c r="J38" s="1063"/>
      <c r="K38" s="1076"/>
      <c r="L38" s="1063"/>
      <c r="M38" s="1065"/>
      <c r="N38" s="1063"/>
      <c r="O38" s="1076"/>
      <c r="P38" s="1063"/>
      <c r="Q38" s="1065"/>
      <c r="R38" s="1063"/>
      <c r="S38" s="1076"/>
      <c r="T38" s="1063"/>
      <c r="U38" s="1065"/>
      <c r="V38" s="1063"/>
      <c r="W38" s="1076"/>
      <c r="X38" s="1063"/>
      <c r="Y38" s="1065"/>
      <c r="Z38" s="1063"/>
      <c r="AA38" s="1076"/>
    </row>
    <row r="39" spans="1:70" ht="12">
      <c r="A39" s="1063"/>
      <c r="B39" s="1063"/>
      <c r="C39" s="1063"/>
      <c r="D39" s="1063"/>
      <c r="F39" s="1063"/>
      <c r="G39" s="1076"/>
      <c r="H39" s="1063"/>
      <c r="J39" s="1063"/>
      <c r="K39" s="1076"/>
      <c r="L39" s="1063"/>
      <c r="N39" s="1063"/>
      <c r="O39" s="1076"/>
      <c r="P39" s="1063"/>
      <c r="R39" s="1063"/>
      <c r="S39" s="1076"/>
      <c r="T39" s="1063"/>
      <c r="V39" s="1063"/>
      <c r="W39" s="1076"/>
      <c r="X39" s="1063"/>
      <c r="Z39" s="1063"/>
      <c r="AA39" s="1076"/>
    </row>
    <row r="40" spans="1:70" ht="12">
      <c r="A40" s="1063"/>
      <c r="B40" s="1063"/>
      <c r="C40" s="1063"/>
      <c r="D40" s="1063"/>
      <c r="F40" s="1063"/>
      <c r="G40" s="1076"/>
      <c r="H40" s="1063"/>
      <c r="J40" s="1063"/>
      <c r="K40" s="1076"/>
      <c r="L40" s="1063"/>
      <c r="N40" s="1063"/>
      <c r="O40" s="1076"/>
      <c r="P40" s="1063"/>
      <c r="R40" s="1063"/>
      <c r="S40" s="1076"/>
      <c r="T40" s="1063"/>
      <c r="V40" s="1063"/>
      <c r="W40" s="1076"/>
      <c r="X40" s="1063"/>
      <c r="Z40" s="1063"/>
      <c r="AA40" s="1076"/>
    </row>
    <row r="41" spans="1:70" ht="12">
      <c r="A41" s="1063"/>
      <c r="B41" s="1063"/>
      <c r="C41" s="1063"/>
      <c r="D41" s="1063"/>
      <c r="F41" s="1063"/>
      <c r="G41" s="1076"/>
      <c r="H41" s="1063"/>
      <c r="J41" s="1063"/>
      <c r="K41" s="1076"/>
      <c r="L41" s="1063"/>
      <c r="N41" s="1063"/>
      <c r="O41" s="1076"/>
      <c r="P41" s="1063"/>
      <c r="R41" s="1063"/>
      <c r="S41" s="1076"/>
      <c r="T41" s="1063"/>
      <c r="V41" s="1063"/>
      <c r="W41" s="1076"/>
      <c r="X41" s="1063"/>
      <c r="Z41" s="1063"/>
      <c r="AA41" s="1076"/>
    </row>
    <row r="42" spans="1:70">
      <c r="A42" s="1063"/>
      <c r="B42" s="1063"/>
      <c r="C42" s="1063"/>
      <c r="D42" s="1063"/>
      <c r="F42" s="1063"/>
      <c r="H42" s="1063"/>
      <c r="J42" s="1063"/>
      <c r="L42" s="1063"/>
      <c r="N42" s="1063"/>
      <c r="P42" s="1063"/>
      <c r="R42" s="1063"/>
      <c r="T42" s="1063"/>
      <c r="V42" s="1063"/>
      <c r="X42" s="1063"/>
      <c r="Z42" s="1063"/>
    </row>
    <row r="43" spans="1:70">
      <c r="A43" s="1063"/>
      <c r="B43" s="1063"/>
      <c r="C43" s="1063"/>
      <c r="D43" s="1063"/>
      <c r="F43" s="1063"/>
      <c r="H43" s="1063"/>
      <c r="J43" s="1063"/>
      <c r="L43" s="1063"/>
      <c r="N43" s="1063"/>
      <c r="P43" s="1063"/>
      <c r="R43" s="1063"/>
      <c r="T43" s="1063"/>
      <c r="V43" s="1063"/>
      <c r="X43" s="1063"/>
      <c r="Z43" s="1063"/>
    </row>
    <row r="53" spans="3:12">
      <c r="C53" s="2"/>
      <c r="D53" s="2"/>
      <c r="E53" s="2"/>
      <c r="F53" s="2"/>
      <c r="G53" s="2"/>
      <c r="H53" s="2"/>
      <c r="I53" s="2"/>
      <c r="J53" s="2"/>
      <c r="K53" s="2"/>
    </row>
    <row r="54" spans="3:12">
      <c r="C54" s="1077"/>
      <c r="D54" s="1077"/>
      <c r="E54" s="1077"/>
      <c r="F54" s="1077"/>
      <c r="G54" s="1077"/>
      <c r="H54" s="1077"/>
      <c r="I54" s="2"/>
      <c r="J54" s="2"/>
      <c r="K54" s="2"/>
      <c r="L54" s="2"/>
    </row>
  </sheetData>
  <sheetProtection algorithmName="SHA-512" hashValue="XrM6DUegQoSN2fdQJZWazjdNafRmxuowZ274kiNuQF/kFSqMXkezV7S2wvC/moqOlHlb+h7c1L8c9ssmsS8eug==" saltValue="/qR5Cl7e63YxBYHcQVi31Q==" spinCount="100000" sheet="1" objects="1" scenarios="1"/>
  <mergeCells count="26">
    <mergeCell ref="N2:P3"/>
    <mergeCell ref="L5:O5"/>
    <mergeCell ref="D5:G5"/>
    <mergeCell ref="A17:A22"/>
    <mergeCell ref="A4:C4"/>
    <mergeCell ref="A12:A15"/>
    <mergeCell ref="B8:B10"/>
    <mergeCell ref="A8:A10"/>
    <mergeCell ref="B13:B14"/>
    <mergeCell ref="A5:C6"/>
    <mergeCell ref="AC4:AC23"/>
    <mergeCell ref="A1:C1"/>
    <mergeCell ref="J1:M1"/>
    <mergeCell ref="A2:C2"/>
    <mergeCell ref="D2:I3"/>
    <mergeCell ref="J2:M3"/>
    <mergeCell ref="A3:C3"/>
    <mergeCell ref="Q2:R3"/>
    <mergeCell ref="Q1:R1"/>
    <mergeCell ref="T1:V2"/>
    <mergeCell ref="T3:V3"/>
    <mergeCell ref="W1:AA1"/>
    <mergeCell ref="W2:AA3"/>
    <mergeCell ref="S1:S2"/>
    <mergeCell ref="E1:I1"/>
    <mergeCell ref="O1:P1"/>
  </mergeCells>
  <phoneticPr fontId="9"/>
  <conditionalFormatting sqref="G6:G23">
    <cfRule type="expression" dxfId="261" priority="34" stopIfTrue="1">
      <formula>F6&lt;G6</formula>
    </cfRule>
  </conditionalFormatting>
  <conditionalFormatting sqref="K5:K23">
    <cfRule type="expression" dxfId="260" priority="1" stopIfTrue="1">
      <formula>J5&lt;K5</formula>
    </cfRule>
  </conditionalFormatting>
  <conditionalFormatting sqref="O6:O23">
    <cfRule type="expression" dxfId="259" priority="5" stopIfTrue="1">
      <formula>N6&lt;O6</formula>
    </cfRule>
  </conditionalFormatting>
  <conditionalFormatting sqref="S14 S16">
    <cfRule type="expression" dxfId="258" priority="2" stopIfTrue="1">
      <formula>R14&lt;S14</formula>
    </cfRule>
  </conditionalFormatting>
  <conditionalFormatting sqref="W5:W23">
    <cfRule type="expression" dxfId="257" priority="19" stopIfTrue="1">
      <formula>V5&lt;W5</formula>
    </cfRule>
  </conditionalFormatting>
  <conditionalFormatting sqref="AA5:AA23">
    <cfRule type="expression" dxfId="256" priority="15" stopIfTrue="1">
      <formula>Z5&lt;AA5</formula>
    </cfRule>
  </conditionalFormatting>
  <pageMargins left="0.59055118110236227" right="0.19685039370078741" top="0.39370078740157483" bottom="0.39370078740157483" header="0.51181102362204722" footer="0.51181102362204722"/>
  <pageSetup paperSize="9" scale="98" orientation="landscape" horizontalDpi="300" verticalDpi="300" r:id="rId1"/>
  <headerFooter alignWithMargins="0"/>
  <ignoredErrors>
    <ignoredError sqref="D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FD8DB-7590-4ED5-9596-5751F1CBF539}">
  <sheetPr codeName="Sheet6">
    <pageSetUpPr fitToPage="1"/>
  </sheetPr>
  <dimension ref="A1:BQ56"/>
  <sheetViews>
    <sheetView showGridLines="0" showZeros="0" zoomScaleNormal="100" workbookViewId="0">
      <selection activeCell="F5" sqref="F5"/>
    </sheetView>
  </sheetViews>
  <sheetFormatPr defaultRowHeight="11.25"/>
  <cols>
    <col min="1" max="1" width="3.375" style="941" customWidth="1"/>
    <col min="2" max="2" width="7.25" style="941" customWidth="1"/>
    <col min="3" max="3" width="7.125" style="941" customWidth="1"/>
    <col min="4" max="4" width="2.625" style="941" customWidth="1"/>
    <col min="5" max="5" width="4.875" style="941" customWidth="1"/>
    <col min="6" max="7" width="7.125" style="941" customWidth="1"/>
    <col min="8" max="8" width="1.625" style="941" customWidth="1"/>
    <col min="9" max="9" width="5.125" style="941" customWidth="1"/>
    <col min="10" max="11" width="7.125" style="941" customWidth="1"/>
    <col min="12" max="12" width="1.25" style="941" customWidth="1"/>
    <col min="13" max="13" width="5.125" style="941" customWidth="1"/>
    <col min="14" max="15" width="7.125" style="941" customWidth="1"/>
    <col min="16" max="16" width="1.25" style="941" customWidth="1"/>
    <col min="17" max="17" width="5.125" style="941" customWidth="1"/>
    <col min="18" max="19" width="7.125" style="941" customWidth="1"/>
    <col min="20" max="20" width="1.25" style="941" customWidth="1"/>
    <col min="21" max="21" width="5.125" style="941" customWidth="1"/>
    <col min="22" max="22" width="7.125" style="941" customWidth="1"/>
    <col min="23" max="23" width="8.875" style="941" customWidth="1"/>
    <col min="24" max="24" width="1.25" style="941" customWidth="1"/>
    <col min="25" max="25" width="5.125" style="941" customWidth="1"/>
    <col min="26" max="26" width="7.125" style="941" customWidth="1"/>
    <col min="27" max="27" width="0.5" style="941" customWidth="1"/>
    <col min="28" max="28" width="2.75" style="941" customWidth="1"/>
    <col min="29" max="29" width="3" style="941" customWidth="1"/>
    <col min="30" max="30" width="5.875" style="941" customWidth="1"/>
    <col min="31" max="31" width="3.375" style="941" customWidth="1"/>
    <col min="32" max="16384" width="9" style="941"/>
  </cols>
  <sheetData>
    <row r="1" spans="1:69" ht="15" customHeight="1">
      <c r="A1" s="1506">
        <f>青森市!A1</f>
        <v>45748</v>
      </c>
      <c r="B1" s="1507"/>
      <c r="C1" s="7" t="s">
        <v>80</v>
      </c>
      <c r="D1" s="1436">
        <f>青森市!D1</f>
        <v>0</v>
      </c>
      <c r="E1" s="1436"/>
      <c r="F1" s="1436"/>
      <c r="G1" s="1436"/>
      <c r="H1" s="1523"/>
      <c r="I1" s="1508" t="s">
        <v>81</v>
      </c>
      <c r="J1" s="1509"/>
      <c r="K1" s="1509"/>
      <c r="L1" s="1510"/>
      <c r="M1" s="7" t="s">
        <v>343</v>
      </c>
      <c r="N1" s="1437">
        <f>青森市!N1</f>
        <v>0</v>
      </c>
      <c r="O1" s="1438"/>
      <c r="P1" s="1479" t="s">
        <v>83</v>
      </c>
      <c r="Q1" s="1493"/>
      <c r="R1" s="1479" t="s">
        <v>152</v>
      </c>
      <c r="S1" s="1481">
        <f>青森市!S1</f>
        <v>0</v>
      </c>
      <c r="T1" s="1482"/>
      <c r="U1" s="1483"/>
      <c r="V1" s="1466" t="s">
        <v>84</v>
      </c>
      <c r="W1" s="1467"/>
      <c r="X1" s="1467"/>
      <c r="Y1" s="1467"/>
      <c r="Z1" s="1468"/>
      <c r="AA1" s="940"/>
    </row>
    <row r="2" spans="1:69" ht="18" customHeight="1">
      <c r="A2" s="1511" t="s">
        <v>269</v>
      </c>
      <c r="B2" s="1512"/>
      <c r="C2" s="1513">
        <f>青森市!C2</f>
        <v>0</v>
      </c>
      <c r="D2" s="1514"/>
      <c r="E2" s="1514"/>
      <c r="F2" s="1514"/>
      <c r="G2" s="1514"/>
      <c r="H2" s="1514"/>
      <c r="I2" s="1515">
        <f>青森市!I2</f>
        <v>0</v>
      </c>
      <c r="J2" s="1516"/>
      <c r="K2" s="1516"/>
      <c r="L2" s="1517"/>
      <c r="M2" s="1486">
        <f>青森市!M2</f>
        <v>0</v>
      </c>
      <c r="N2" s="1487"/>
      <c r="O2" s="1488"/>
      <c r="P2" s="1489">
        <f>青森市!P2</f>
        <v>0</v>
      </c>
      <c r="Q2" s="1490"/>
      <c r="R2" s="1480"/>
      <c r="S2" s="1484"/>
      <c r="T2" s="1484"/>
      <c r="U2" s="1485"/>
      <c r="V2" s="1495">
        <f>青森市!V2</f>
        <v>0</v>
      </c>
      <c r="W2" s="1496"/>
      <c r="X2" s="1496"/>
      <c r="Y2" s="1496"/>
      <c r="Z2" s="1497"/>
      <c r="AA2" s="940"/>
      <c r="AB2" s="942">
        <v>4</v>
      </c>
    </row>
    <row r="3" spans="1:69" ht="18" customHeight="1">
      <c r="A3" s="1521" t="s">
        <v>270</v>
      </c>
      <c r="B3" s="1522"/>
      <c r="C3" s="1513"/>
      <c r="D3" s="1514"/>
      <c r="E3" s="1514"/>
      <c r="F3" s="1514"/>
      <c r="G3" s="1514"/>
      <c r="H3" s="1514"/>
      <c r="I3" s="1518"/>
      <c r="J3" s="1519"/>
      <c r="K3" s="1519"/>
      <c r="L3" s="1520"/>
      <c r="M3" s="1486"/>
      <c r="N3" s="1487"/>
      <c r="O3" s="1488"/>
      <c r="P3" s="1491"/>
      <c r="Q3" s="1492"/>
      <c r="R3" s="943" t="s">
        <v>271</v>
      </c>
      <c r="S3" s="1501">
        <f>F11+F17+F23+J11+J17+J23+Z11+Z17+Z23</f>
        <v>0</v>
      </c>
      <c r="T3" s="1502"/>
      <c r="U3" s="1503"/>
      <c r="V3" s="1498"/>
      <c r="W3" s="1499"/>
      <c r="X3" s="1499"/>
      <c r="Y3" s="1499"/>
      <c r="Z3" s="1500"/>
      <c r="AB3" s="1"/>
    </row>
    <row r="4" spans="1:69" ht="18.95" customHeight="1">
      <c r="A4" s="1526" t="s">
        <v>85</v>
      </c>
      <c r="B4" s="1527"/>
      <c r="C4" s="944" t="s">
        <v>272</v>
      </c>
      <c r="D4" s="945"/>
      <c r="E4" s="946" t="s">
        <v>86</v>
      </c>
      <c r="F4" s="947" t="s">
        <v>87</v>
      </c>
      <c r="G4" s="944" t="s">
        <v>31</v>
      </c>
      <c r="H4" s="945"/>
      <c r="I4" s="946" t="s">
        <v>86</v>
      </c>
      <c r="J4" s="947" t="s">
        <v>87</v>
      </c>
      <c r="K4" s="948" t="s">
        <v>194</v>
      </c>
      <c r="L4" s="945"/>
      <c r="M4" s="946" t="s">
        <v>86</v>
      </c>
      <c r="N4" s="947" t="s">
        <v>87</v>
      </c>
      <c r="O4" s="949" t="s">
        <v>273</v>
      </c>
      <c r="P4" s="945"/>
      <c r="Q4" s="946" t="s">
        <v>86</v>
      </c>
      <c r="R4" s="947" t="s">
        <v>87</v>
      </c>
      <c r="S4" s="949" t="s">
        <v>274</v>
      </c>
      <c r="T4" s="945"/>
      <c r="U4" s="946" t="s">
        <v>86</v>
      </c>
      <c r="V4" s="947" t="s">
        <v>87</v>
      </c>
      <c r="W4" s="949" t="s">
        <v>275</v>
      </c>
      <c r="X4" s="945"/>
      <c r="Y4" s="946" t="s">
        <v>86</v>
      </c>
      <c r="Z4" s="947" t="s">
        <v>87</v>
      </c>
      <c r="AA4" s="957"/>
      <c r="AB4" s="1478" t="s">
        <v>398</v>
      </c>
      <c r="AF4" s="959"/>
    </row>
    <row r="5" spans="1:69" s="2" customFormat="1" ht="18" customHeight="1">
      <c r="A5" s="1566" t="s">
        <v>256</v>
      </c>
      <c r="B5" s="1222" t="s">
        <v>259</v>
      </c>
      <c r="C5" s="967" t="s">
        <v>972</v>
      </c>
      <c r="D5" s="977" t="s">
        <v>39</v>
      </c>
      <c r="E5" s="969">
        <v>2500</v>
      </c>
      <c r="F5" s="128"/>
      <c r="G5" s="1263" t="s">
        <v>955</v>
      </c>
      <c r="H5" s="968" t="s">
        <v>992</v>
      </c>
      <c r="I5" s="1264">
        <v>490</v>
      </c>
      <c r="J5" s="906"/>
      <c r="K5" s="967"/>
      <c r="L5" s="1087"/>
      <c r="M5" s="969"/>
      <c r="N5" s="1088"/>
      <c r="O5" s="967"/>
      <c r="P5" s="1087"/>
      <c r="Q5" s="969"/>
      <c r="R5" s="1088"/>
      <c r="S5" s="980"/>
      <c r="T5" s="1087"/>
      <c r="U5" s="969"/>
      <c r="V5" s="970"/>
      <c r="W5" s="1263"/>
      <c r="X5" s="1087"/>
      <c r="Y5" s="1264"/>
      <c r="Z5" s="1265"/>
      <c r="AA5" s="971"/>
      <c r="AB5" s="1478"/>
      <c r="AC5" s="941"/>
      <c r="AD5" s="959"/>
      <c r="AE5" s="941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1"/>
      <c r="BI5" s="941"/>
      <c r="BJ5" s="941"/>
      <c r="BK5" s="941"/>
      <c r="BL5" s="941"/>
      <c r="BM5" s="941"/>
      <c r="BN5" s="941"/>
      <c r="BO5" s="941"/>
      <c r="BP5" s="941"/>
      <c r="BQ5" s="941"/>
    </row>
    <row r="6" spans="1:69" s="2" customFormat="1" ht="18" customHeight="1">
      <c r="A6" s="1567"/>
      <c r="B6" s="1266" t="s">
        <v>260</v>
      </c>
      <c r="C6" s="1090" t="s">
        <v>973</v>
      </c>
      <c r="D6" s="977" t="s">
        <v>39</v>
      </c>
      <c r="E6" s="969">
        <v>2400</v>
      </c>
      <c r="F6" s="128"/>
      <c r="G6" s="1267" t="s">
        <v>956</v>
      </c>
      <c r="H6" s="981" t="s">
        <v>991</v>
      </c>
      <c r="I6" s="1268">
        <v>200</v>
      </c>
      <c r="J6" s="139"/>
      <c r="K6" s="1050"/>
      <c r="L6" s="1051"/>
      <c r="M6" s="978"/>
      <c r="N6" s="1092"/>
      <c r="O6" s="1050"/>
      <c r="P6" s="1051"/>
      <c r="Q6" s="978"/>
      <c r="R6" s="1092"/>
      <c r="S6" s="1050"/>
      <c r="T6" s="1051"/>
      <c r="U6" s="978"/>
      <c r="V6" s="1092"/>
      <c r="W6" s="1269"/>
      <c r="X6" s="1051"/>
      <c r="Y6" s="1264"/>
      <c r="Z6" s="1265"/>
      <c r="AA6" s="982"/>
      <c r="AB6" s="1478"/>
      <c r="AC6" s="941"/>
      <c r="AD6" s="941"/>
      <c r="AE6" s="941"/>
      <c r="AF6" s="941"/>
      <c r="AG6" s="941"/>
      <c r="AH6" s="941"/>
      <c r="AI6" s="941"/>
      <c r="AJ6" s="941"/>
      <c r="AK6" s="941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  <c r="BG6" s="941"/>
      <c r="BH6" s="941"/>
      <c r="BI6" s="941"/>
      <c r="BJ6" s="941"/>
      <c r="BK6" s="941"/>
      <c r="BL6" s="941"/>
      <c r="BM6" s="941"/>
      <c r="BN6" s="941"/>
      <c r="BO6" s="941"/>
      <c r="BP6" s="941"/>
      <c r="BQ6" s="941"/>
    </row>
    <row r="7" spans="1:69" s="2" customFormat="1" ht="18" customHeight="1">
      <c r="A7" s="1567"/>
      <c r="B7" s="1113"/>
      <c r="C7" s="983" t="s">
        <v>249</v>
      </c>
      <c r="D7" s="977" t="s">
        <v>39</v>
      </c>
      <c r="E7" s="978">
        <v>900</v>
      </c>
      <c r="F7" s="128"/>
      <c r="G7" s="983" t="s">
        <v>249</v>
      </c>
      <c r="H7" s="981" t="s">
        <v>991</v>
      </c>
      <c r="I7" s="978">
        <v>40</v>
      </c>
      <c r="J7" s="139"/>
      <c r="K7" s="1050"/>
      <c r="L7" s="1051"/>
      <c r="M7" s="978"/>
      <c r="N7" s="1092"/>
      <c r="O7" s="1050"/>
      <c r="P7" s="1051"/>
      <c r="Q7" s="978"/>
      <c r="R7" s="1092"/>
      <c r="S7" s="1050"/>
      <c r="T7" s="1051"/>
      <c r="U7" s="978"/>
      <c r="V7" s="1092"/>
      <c r="W7" s="1050"/>
      <c r="X7" s="1051"/>
      <c r="Y7" s="978"/>
      <c r="Z7" s="1092"/>
      <c r="AA7" s="982"/>
      <c r="AB7" s="1478"/>
      <c r="AC7" s="941"/>
      <c r="AD7" s="941"/>
      <c r="AE7" s="941"/>
      <c r="AF7" s="941"/>
      <c r="AG7" s="941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  <c r="BG7" s="941"/>
      <c r="BH7" s="941"/>
      <c r="BI7" s="941"/>
      <c r="BJ7" s="941"/>
      <c r="BK7" s="941"/>
      <c r="BL7" s="941"/>
      <c r="BM7" s="941"/>
      <c r="BN7" s="941"/>
      <c r="BO7" s="941"/>
      <c r="BP7" s="941"/>
      <c r="BQ7" s="941"/>
    </row>
    <row r="8" spans="1:69" s="2" customFormat="1" ht="18" customHeight="1">
      <c r="A8" s="1567"/>
      <c r="B8" s="1250" t="s">
        <v>261</v>
      </c>
      <c r="C8" s="983" t="s">
        <v>252</v>
      </c>
      <c r="D8" s="1022" t="s">
        <v>39</v>
      </c>
      <c r="E8" s="978">
        <v>600</v>
      </c>
      <c r="F8" s="128"/>
      <c r="G8" s="983" t="s">
        <v>252</v>
      </c>
      <c r="H8" s="981" t="s">
        <v>991</v>
      </c>
      <c r="I8" s="978">
        <v>10</v>
      </c>
      <c r="J8" s="139"/>
      <c r="K8" s="1052"/>
      <c r="L8" s="1117"/>
      <c r="M8" s="1005"/>
      <c r="N8" s="1118"/>
      <c r="O8" s="1052"/>
      <c r="P8" s="1117"/>
      <c r="Q8" s="1005"/>
      <c r="R8" s="1118"/>
      <c r="S8" s="1052"/>
      <c r="T8" s="1117"/>
      <c r="U8" s="1005"/>
      <c r="V8" s="1118"/>
      <c r="W8" s="1052"/>
      <c r="X8" s="1117"/>
      <c r="Y8" s="1005"/>
      <c r="Z8" s="1118"/>
      <c r="AA8" s="971"/>
      <c r="AB8" s="1478"/>
      <c r="AC8" s="941"/>
      <c r="AD8" s="941"/>
      <c r="AE8" s="941"/>
      <c r="AF8" s="941"/>
      <c r="AG8" s="941"/>
      <c r="AH8" s="941"/>
      <c r="AI8" s="941"/>
      <c r="AJ8" s="941"/>
      <c r="AK8" s="941"/>
      <c r="AL8" s="941"/>
      <c r="AM8" s="941"/>
      <c r="AN8" s="941"/>
      <c r="AO8" s="941"/>
      <c r="AP8" s="941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  <c r="BG8" s="941"/>
      <c r="BH8" s="941"/>
      <c r="BI8" s="941"/>
      <c r="BJ8" s="941"/>
      <c r="BK8" s="941"/>
      <c r="BL8" s="941"/>
      <c r="BM8" s="941"/>
      <c r="BN8" s="941"/>
      <c r="BO8" s="941"/>
      <c r="BP8" s="941"/>
      <c r="BQ8" s="941"/>
    </row>
    <row r="9" spans="1:69" s="2" customFormat="1" ht="18" customHeight="1">
      <c r="A9" s="1567"/>
      <c r="B9" s="1251"/>
      <c r="C9" s="983" t="s">
        <v>253</v>
      </c>
      <c r="D9" s="1022" t="s">
        <v>39</v>
      </c>
      <c r="E9" s="978">
        <v>1400</v>
      </c>
      <c r="F9" s="128"/>
      <c r="G9" s="983" t="s">
        <v>253</v>
      </c>
      <c r="H9" s="981" t="s">
        <v>991</v>
      </c>
      <c r="I9" s="978">
        <v>20</v>
      </c>
      <c r="J9" s="139"/>
      <c r="K9" s="1052"/>
      <c r="L9" s="1117"/>
      <c r="M9" s="1005"/>
      <c r="N9" s="1118"/>
      <c r="O9" s="1052"/>
      <c r="P9" s="1117"/>
      <c r="Q9" s="1005"/>
      <c r="R9" s="1118"/>
      <c r="S9" s="1052"/>
      <c r="T9" s="1117"/>
      <c r="U9" s="1005"/>
      <c r="V9" s="1118"/>
      <c r="W9" s="983" t="s">
        <v>4</v>
      </c>
      <c r="X9" s="1117"/>
      <c r="Y9" s="1005">
        <v>30</v>
      </c>
      <c r="Z9" s="128"/>
      <c r="AA9" s="982"/>
      <c r="AB9" s="1478"/>
      <c r="AC9" s="941"/>
      <c r="AD9" s="941"/>
      <c r="AE9" s="941"/>
      <c r="AF9" s="941"/>
      <c r="AG9" s="941"/>
      <c r="AH9" s="941"/>
      <c r="AI9" s="941"/>
      <c r="AJ9" s="941"/>
      <c r="AK9" s="941"/>
      <c r="AL9" s="941"/>
      <c r="AM9" s="941"/>
      <c r="AN9" s="941"/>
      <c r="AO9" s="941"/>
      <c r="AP9" s="941"/>
      <c r="AQ9" s="941"/>
      <c r="AR9" s="941"/>
      <c r="AS9" s="941"/>
      <c r="AT9" s="941"/>
      <c r="AU9" s="941"/>
      <c r="AV9" s="941"/>
      <c r="AW9" s="941"/>
      <c r="AX9" s="941"/>
      <c r="AY9" s="941"/>
      <c r="AZ9" s="941"/>
      <c r="BA9" s="941"/>
      <c r="BB9" s="941"/>
      <c r="BC9" s="941"/>
      <c r="BD9" s="941"/>
      <c r="BE9" s="941"/>
      <c r="BF9" s="941"/>
      <c r="BG9" s="941"/>
      <c r="BH9" s="941"/>
      <c r="BI9" s="941"/>
      <c r="BJ9" s="941"/>
      <c r="BK9" s="941"/>
      <c r="BL9" s="941"/>
      <c r="BM9" s="941"/>
      <c r="BN9" s="941"/>
      <c r="BO9" s="941"/>
      <c r="BP9" s="941"/>
      <c r="BQ9" s="941"/>
    </row>
    <row r="10" spans="1:69" s="2" customFormat="1" ht="18" customHeight="1">
      <c r="A10" s="1568"/>
      <c r="B10" s="1217" t="s">
        <v>262</v>
      </c>
      <c r="C10" s="983" t="s">
        <v>255</v>
      </c>
      <c r="D10" s="1022" t="s">
        <v>39</v>
      </c>
      <c r="E10" s="978">
        <v>700</v>
      </c>
      <c r="F10" s="129"/>
      <c r="G10" s="1270" t="s">
        <v>255</v>
      </c>
      <c r="H10" s="1271" t="s">
        <v>991</v>
      </c>
      <c r="I10" s="1272">
        <v>10</v>
      </c>
      <c r="J10" s="1290"/>
      <c r="K10" s="1052"/>
      <c r="L10" s="1117"/>
      <c r="M10" s="1005"/>
      <c r="N10" s="1118"/>
      <c r="O10" s="1052"/>
      <c r="P10" s="1117"/>
      <c r="Q10" s="1005"/>
      <c r="R10" s="1118"/>
      <c r="S10" s="1052"/>
      <c r="T10" s="1117"/>
      <c r="U10" s="1005"/>
      <c r="V10" s="1118"/>
      <c r="W10" s="983"/>
      <c r="X10" s="1117"/>
      <c r="Y10" s="1005"/>
      <c r="Z10" s="1118"/>
      <c r="AA10" s="971"/>
      <c r="AB10" s="1478"/>
      <c r="AC10" s="941"/>
      <c r="AD10" s="941"/>
      <c r="AE10" s="941"/>
      <c r="AF10" s="941"/>
      <c r="AG10" s="941"/>
      <c r="AH10" s="941"/>
      <c r="AI10" s="941"/>
      <c r="AJ10" s="941"/>
      <c r="AK10" s="941"/>
      <c r="AL10" s="941"/>
      <c r="AM10" s="941"/>
      <c r="AN10" s="941"/>
      <c r="AO10" s="941"/>
      <c r="AP10" s="941"/>
      <c r="AQ10" s="941"/>
      <c r="AR10" s="941"/>
      <c r="AS10" s="941"/>
      <c r="AT10" s="941"/>
      <c r="AU10" s="941"/>
      <c r="AV10" s="941"/>
      <c r="AW10" s="941"/>
      <c r="AX10" s="941"/>
      <c r="AY10" s="941"/>
      <c r="AZ10" s="941"/>
      <c r="BA10" s="941"/>
      <c r="BB10" s="941"/>
      <c r="BC10" s="941"/>
      <c r="BD10" s="941"/>
      <c r="BE10" s="941"/>
      <c r="BF10" s="941"/>
      <c r="BG10" s="941"/>
      <c r="BH10" s="941"/>
      <c r="BI10" s="941"/>
      <c r="BJ10" s="941"/>
      <c r="BK10" s="941"/>
      <c r="BL10" s="941"/>
      <c r="BM10" s="941"/>
      <c r="BN10" s="941"/>
      <c r="BO10" s="941"/>
      <c r="BP10" s="941"/>
      <c r="BQ10" s="941"/>
    </row>
    <row r="11" spans="1:69" s="2" customFormat="1" ht="18" customHeight="1">
      <c r="A11" s="1055" t="s">
        <v>234</v>
      </c>
      <c r="B11" s="1273">
        <f>E11+I11+Y11</f>
        <v>9300</v>
      </c>
      <c r="C11" s="1033" t="s">
        <v>232</v>
      </c>
      <c r="D11" s="1098"/>
      <c r="E11" s="1254">
        <f>SUM(E5:E10)</f>
        <v>8500</v>
      </c>
      <c r="F11" s="1062">
        <f>SUM(F5:F10)</f>
        <v>0</v>
      </c>
      <c r="G11" s="1033" t="s">
        <v>232</v>
      </c>
      <c r="H11" s="951"/>
      <c r="I11" s="1035">
        <f>SUM(I5:I10)</f>
        <v>770</v>
      </c>
      <c r="J11" s="1274">
        <f>SUM(J5:J10)</f>
        <v>0</v>
      </c>
      <c r="K11" s="1033"/>
      <c r="L11" s="951"/>
      <c r="M11" s="999"/>
      <c r="N11" s="1188"/>
      <c r="O11" s="1033"/>
      <c r="P11" s="951"/>
      <c r="Q11" s="999"/>
      <c r="R11" s="1188"/>
      <c r="S11" s="1033"/>
      <c r="T11" s="951"/>
      <c r="U11" s="999"/>
      <c r="V11" s="1036"/>
      <c r="W11" s="1033" t="s">
        <v>198</v>
      </c>
      <c r="X11" s="951"/>
      <c r="Y11" s="999">
        <f>SUM(Y5:Y10)</f>
        <v>30</v>
      </c>
      <c r="Z11" s="1062">
        <f>SUM(Z5:Z10)</f>
        <v>0</v>
      </c>
      <c r="AA11" s="959"/>
      <c r="AB11" s="1478"/>
      <c r="AC11" s="941"/>
      <c r="AD11" s="941"/>
      <c r="AE11" s="941"/>
      <c r="AF11" s="941"/>
      <c r="AG11" s="941"/>
      <c r="AH11" s="941"/>
      <c r="AI11" s="941"/>
      <c r="AJ11" s="941"/>
      <c r="AK11" s="941"/>
      <c r="AL11" s="941"/>
      <c r="AM11" s="941"/>
      <c r="AN11" s="941"/>
      <c r="AO11" s="941"/>
      <c r="AP11" s="941"/>
      <c r="AQ11" s="941"/>
      <c r="AR11" s="941"/>
      <c r="AS11" s="941"/>
      <c r="AT11" s="941"/>
      <c r="AU11" s="941"/>
      <c r="AV11" s="941"/>
      <c r="AW11" s="941"/>
      <c r="AX11" s="941"/>
      <c r="AY11" s="941"/>
      <c r="AZ11" s="941"/>
      <c r="BA11" s="941"/>
      <c r="BB11" s="941"/>
      <c r="BC11" s="941"/>
      <c r="BD11" s="941"/>
      <c r="BE11" s="941"/>
      <c r="BF11" s="941"/>
      <c r="BG11" s="941"/>
      <c r="BH11" s="941"/>
      <c r="BI11" s="941"/>
      <c r="BJ11" s="941"/>
      <c r="BK11" s="941"/>
      <c r="BL11" s="941"/>
      <c r="BM11" s="941"/>
      <c r="BN11" s="941"/>
      <c r="BO11" s="941"/>
      <c r="BP11" s="941"/>
      <c r="BQ11" s="941"/>
    </row>
    <row r="12" spans="1:69" s="2" customFormat="1" ht="18" customHeight="1">
      <c r="A12" s="1550" t="s">
        <v>352</v>
      </c>
      <c r="B12" s="1275" t="s">
        <v>346</v>
      </c>
      <c r="C12" s="1085" t="s">
        <v>276</v>
      </c>
      <c r="D12" s="963" t="s">
        <v>39</v>
      </c>
      <c r="E12" s="964">
        <v>3400</v>
      </c>
      <c r="F12" s="130"/>
      <c r="G12" s="1276" t="s">
        <v>276</v>
      </c>
      <c r="H12" s="1143" t="s">
        <v>991</v>
      </c>
      <c r="I12" s="964">
        <v>140</v>
      </c>
      <c r="J12" s="1291"/>
      <c r="K12" s="967"/>
      <c r="L12" s="1087"/>
      <c r="M12" s="969"/>
      <c r="N12" s="1088"/>
      <c r="O12" s="967"/>
      <c r="P12" s="1087"/>
      <c r="Q12" s="969"/>
      <c r="R12" s="833"/>
      <c r="S12" s="1277"/>
      <c r="T12" s="1087"/>
      <c r="U12" s="969"/>
      <c r="V12" s="1088"/>
      <c r="W12" s="1085" t="s">
        <v>276</v>
      </c>
      <c r="X12" s="1087"/>
      <c r="Y12" s="969">
        <v>120</v>
      </c>
      <c r="Z12" s="130"/>
      <c r="AA12" s="959"/>
      <c r="AB12" s="1478"/>
      <c r="AC12" s="941"/>
      <c r="AD12" s="941"/>
      <c r="AE12" s="941"/>
      <c r="AF12" s="941"/>
      <c r="AG12" s="941"/>
      <c r="AH12" s="941"/>
      <c r="AI12" s="941"/>
      <c r="AJ12" s="941"/>
      <c r="AK12" s="941"/>
      <c r="AL12" s="941"/>
      <c r="AM12" s="941"/>
      <c r="AN12" s="941"/>
      <c r="AO12" s="941"/>
      <c r="AP12" s="941"/>
      <c r="AQ12" s="941"/>
      <c r="AR12" s="941"/>
      <c r="AS12" s="941"/>
      <c r="AT12" s="941"/>
      <c r="AU12" s="941"/>
      <c r="AV12" s="941"/>
      <c r="AW12" s="941"/>
      <c r="AX12" s="941"/>
      <c r="AY12" s="941"/>
      <c r="AZ12" s="941"/>
      <c r="BA12" s="941"/>
      <c r="BB12" s="941"/>
      <c r="BC12" s="941"/>
      <c r="BD12" s="941"/>
      <c r="BE12" s="941"/>
      <c r="BF12" s="941"/>
      <c r="BG12" s="941"/>
      <c r="BH12" s="941"/>
      <c r="BI12" s="941"/>
      <c r="BJ12" s="941"/>
      <c r="BK12" s="941"/>
      <c r="BL12" s="941"/>
      <c r="BM12" s="941"/>
      <c r="BN12" s="941"/>
      <c r="BO12" s="941"/>
      <c r="BP12" s="941"/>
      <c r="BQ12" s="941"/>
    </row>
    <row r="13" spans="1:69" s="2" customFormat="1" ht="18" customHeight="1">
      <c r="A13" s="1551"/>
      <c r="B13" s="1089" t="s">
        <v>354</v>
      </c>
      <c r="C13" s="1569" t="s">
        <v>277</v>
      </c>
      <c r="D13" s="1581" t="s">
        <v>39</v>
      </c>
      <c r="E13" s="1571">
        <v>2070</v>
      </c>
      <c r="F13" s="1573"/>
      <c r="G13" s="1575" t="s">
        <v>277</v>
      </c>
      <c r="H13" s="1577" t="s">
        <v>991</v>
      </c>
      <c r="I13" s="1571">
        <v>100</v>
      </c>
      <c r="J13" s="1579"/>
      <c r="K13" s="1021"/>
      <c r="L13" s="1117"/>
      <c r="M13" s="1005"/>
      <c r="N13" s="1118"/>
      <c r="O13" s="1021"/>
      <c r="P13" s="1117"/>
      <c r="Q13" s="1005"/>
      <c r="R13" s="939"/>
      <c r="S13" s="1021"/>
      <c r="T13" s="1117"/>
      <c r="U13" s="1005"/>
      <c r="V13" s="1125"/>
      <c r="W13" s="1025" t="s">
        <v>277</v>
      </c>
      <c r="X13" s="1051"/>
      <c r="Y13" s="978">
        <v>50</v>
      </c>
      <c r="Z13" s="128"/>
      <c r="AA13" s="959"/>
      <c r="AB13" s="1478"/>
      <c r="AC13" s="941"/>
      <c r="AD13" s="941"/>
      <c r="AE13" s="941"/>
      <c r="AF13" s="941"/>
      <c r="AG13" s="941"/>
      <c r="AH13" s="941"/>
      <c r="AI13" s="941"/>
      <c r="AJ13" s="941"/>
      <c r="AK13" s="941"/>
      <c r="AL13" s="941"/>
      <c r="AM13" s="941"/>
      <c r="AN13" s="941"/>
      <c r="AO13" s="941"/>
      <c r="AP13" s="941"/>
      <c r="AQ13" s="941"/>
      <c r="AR13" s="941"/>
      <c r="AS13" s="941"/>
      <c r="AT13" s="941"/>
      <c r="AU13" s="941"/>
      <c r="AV13" s="941"/>
      <c r="AW13" s="941"/>
      <c r="AX13" s="941"/>
      <c r="AY13" s="941"/>
      <c r="AZ13" s="941"/>
      <c r="BA13" s="941"/>
      <c r="BB13" s="941"/>
      <c r="BC13" s="941"/>
      <c r="BD13" s="941"/>
      <c r="BE13" s="941"/>
      <c r="BF13" s="941"/>
      <c r="BG13" s="941"/>
      <c r="BH13" s="941"/>
      <c r="BI13" s="941"/>
      <c r="BJ13" s="941"/>
      <c r="BK13" s="941"/>
      <c r="BL13" s="941"/>
      <c r="BM13" s="941"/>
      <c r="BN13" s="941"/>
      <c r="BO13" s="941"/>
      <c r="BP13" s="941"/>
      <c r="BQ13" s="941"/>
    </row>
    <row r="14" spans="1:69" s="2" customFormat="1" ht="18" customHeight="1">
      <c r="A14" s="1551"/>
      <c r="B14" s="1278" t="s">
        <v>266</v>
      </c>
      <c r="C14" s="1570"/>
      <c r="D14" s="1582"/>
      <c r="E14" s="1572"/>
      <c r="F14" s="1574"/>
      <c r="G14" s="1576"/>
      <c r="H14" s="1578" t="s">
        <v>991</v>
      </c>
      <c r="I14" s="1572"/>
      <c r="J14" s="1580"/>
      <c r="K14" s="967"/>
      <c r="L14" s="1087"/>
      <c r="M14" s="969"/>
      <c r="N14" s="1088"/>
      <c r="O14" s="967"/>
      <c r="P14" s="1087"/>
      <c r="Q14" s="969"/>
      <c r="R14" s="833"/>
      <c r="S14" s="967"/>
      <c r="T14" s="1087"/>
      <c r="U14" s="969"/>
      <c r="V14" s="1125"/>
      <c r="W14" s="1280" t="s">
        <v>267</v>
      </c>
      <c r="X14" s="1124"/>
      <c r="Y14" s="990">
        <v>50</v>
      </c>
      <c r="Z14" s="128"/>
      <c r="AA14" s="959"/>
      <c r="AB14" s="1478"/>
      <c r="AC14" s="941"/>
      <c r="AD14" s="941"/>
      <c r="AE14" s="941"/>
      <c r="AF14" s="941"/>
      <c r="AG14" s="941"/>
      <c r="AH14" s="941"/>
      <c r="AI14" s="941"/>
      <c r="AJ14" s="941"/>
      <c r="AK14" s="941"/>
      <c r="AL14" s="941"/>
      <c r="AM14" s="941"/>
      <c r="AN14" s="941"/>
      <c r="AO14" s="941"/>
      <c r="AP14" s="941"/>
      <c r="AQ14" s="941"/>
      <c r="AR14" s="941"/>
      <c r="AS14" s="941"/>
      <c r="AT14" s="941"/>
      <c r="AU14" s="941"/>
      <c r="AV14" s="941"/>
      <c r="AW14" s="941"/>
      <c r="AX14" s="941"/>
      <c r="AY14" s="941"/>
      <c r="AZ14" s="941"/>
      <c r="BA14" s="941"/>
      <c r="BB14" s="941"/>
      <c r="BC14" s="941"/>
      <c r="BD14" s="941"/>
      <c r="BE14" s="941"/>
      <c r="BF14" s="941"/>
      <c r="BG14" s="941"/>
      <c r="BH14" s="941"/>
      <c r="BI14" s="941"/>
      <c r="BJ14" s="941"/>
      <c r="BK14" s="941"/>
      <c r="BL14" s="941"/>
      <c r="BM14" s="941"/>
      <c r="BN14" s="941"/>
      <c r="BO14" s="941"/>
      <c r="BP14" s="941"/>
      <c r="BQ14" s="941"/>
    </row>
    <row r="15" spans="1:69" s="2" customFormat="1" ht="18" customHeight="1">
      <c r="A15" s="1551"/>
      <c r="B15" s="1089" t="s">
        <v>355</v>
      </c>
      <c r="C15" s="1025" t="s">
        <v>278</v>
      </c>
      <c r="D15" s="977" t="s">
        <v>39</v>
      </c>
      <c r="E15" s="978">
        <v>1030</v>
      </c>
      <c r="F15" s="128"/>
      <c r="G15" s="1025" t="s">
        <v>278</v>
      </c>
      <c r="H15" s="981" t="s">
        <v>991</v>
      </c>
      <c r="I15" s="978">
        <v>30</v>
      </c>
      <c r="J15" s="139"/>
      <c r="K15" s="1206"/>
      <c r="L15" s="1051"/>
      <c r="M15" s="978"/>
      <c r="N15" s="1092"/>
      <c r="O15" s="1206"/>
      <c r="P15" s="1051"/>
      <c r="Q15" s="978"/>
      <c r="R15" s="875"/>
      <c r="S15" s="1206"/>
      <c r="T15" s="1051"/>
      <c r="U15" s="978"/>
      <c r="V15" s="1092"/>
      <c r="W15" s="1025" t="s">
        <v>278</v>
      </c>
      <c r="X15" s="1051"/>
      <c r="Y15" s="978">
        <v>40</v>
      </c>
      <c r="Z15" s="128"/>
      <c r="AA15" s="959"/>
      <c r="AB15" s="1478"/>
      <c r="AC15" s="941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941"/>
      <c r="AO15" s="941"/>
      <c r="AP15" s="941"/>
      <c r="AQ15" s="941"/>
      <c r="AR15" s="941"/>
      <c r="AS15" s="941"/>
      <c r="AT15" s="941"/>
      <c r="AU15" s="941"/>
      <c r="AV15" s="941"/>
      <c r="AW15" s="941"/>
      <c r="AX15" s="941"/>
      <c r="AY15" s="941"/>
      <c r="AZ15" s="941"/>
      <c r="BA15" s="941"/>
      <c r="BB15" s="941"/>
      <c r="BC15" s="941"/>
      <c r="BD15" s="941"/>
      <c r="BE15" s="941"/>
      <c r="BF15" s="941"/>
      <c r="BG15" s="941"/>
      <c r="BH15" s="941"/>
      <c r="BI15" s="941"/>
      <c r="BJ15" s="941"/>
      <c r="BK15" s="941"/>
      <c r="BL15" s="941"/>
      <c r="BM15" s="941"/>
      <c r="BN15" s="941"/>
      <c r="BO15" s="941"/>
      <c r="BP15" s="941"/>
      <c r="BQ15" s="941"/>
    </row>
    <row r="16" spans="1:69" s="2" customFormat="1" ht="18" customHeight="1">
      <c r="A16" s="1552"/>
      <c r="B16" s="1089" t="s">
        <v>356</v>
      </c>
      <c r="C16" s="988" t="s">
        <v>279</v>
      </c>
      <c r="D16" s="989" t="s">
        <v>39</v>
      </c>
      <c r="E16" s="990">
        <v>1100</v>
      </c>
      <c r="F16" s="129"/>
      <c r="G16" s="1280" t="s">
        <v>279</v>
      </c>
      <c r="H16" s="1243" t="s">
        <v>991</v>
      </c>
      <c r="I16" s="990">
        <v>30</v>
      </c>
      <c r="J16" s="142"/>
      <c r="K16" s="988"/>
      <c r="L16" s="1124"/>
      <c r="M16" s="990"/>
      <c r="N16" s="1125"/>
      <c r="O16" s="988"/>
      <c r="P16" s="1124"/>
      <c r="Q16" s="990"/>
      <c r="R16" s="1281"/>
      <c r="S16" s="988"/>
      <c r="T16" s="1124"/>
      <c r="U16" s="990"/>
      <c r="V16" s="1125"/>
      <c r="W16" s="988" t="s">
        <v>279</v>
      </c>
      <c r="X16" s="1124"/>
      <c r="Y16" s="990">
        <v>40</v>
      </c>
      <c r="Z16" s="129"/>
      <c r="AA16" s="959"/>
      <c r="AB16" s="1478"/>
      <c r="AC16" s="941"/>
      <c r="AD16" s="941"/>
      <c r="AE16" s="941"/>
      <c r="AF16" s="941"/>
      <c r="AG16" s="941"/>
      <c r="AH16" s="941"/>
      <c r="AI16" s="941"/>
      <c r="AJ16" s="941"/>
      <c r="AK16" s="941"/>
      <c r="AL16" s="941"/>
      <c r="AM16" s="941"/>
      <c r="AN16" s="941"/>
      <c r="AO16" s="941"/>
      <c r="AP16" s="941"/>
      <c r="AQ16" s="941"/>
      <c r="AR16" s="941"/>
      <c r="AS16" s="941"/>
      <c r="AT16" s="941"/>
      <c r="AU16" s="941"/>
      <c r="AV16" s="941"/>
      <c r="AW16" s="941"/>
      <c r="AX16" s="941"/>
      <c r="AY16" s="941"/>
      <c r="AZ16" s="941"/>
      <c r="BA16" s="941"/>
      <c r="BB16" s="941"/>
      <c r="BC16" s="941"/>
      <c r="BD16" s="941"/>
      <c r="BE16" s="941"/>
      <c r="BF16" s="941"/>
      <c r="BG16" s="941"/>
      <c r="BH16" s="941"/>
      <c r="BI16" s="941"/>
      <c r="BJ16" s="941"/>
      <c r="BK16" s="941"/>
      <c r="BL16" s="941"/>
      <c r="BM16" s="941"/>
      <c r="BN16" s="941"/>
      <c r="BO16" s="941"/>
      <c r="BP16" s="941"/>
      <c r="BQ16" s="941"/>
    </row>
    <row r="17" spans="1:69" s="2" customFormat="1" ht="18" customHeight="1">
      <c r="A17" s="1282" t="s">
        <v>353</v>
      </c>
      <c r="B17" s="1210">
        <f>E17+I17+Y17</f>
        <v>8200</v>
      </c>
      <c r="C17" s="1033" t="s">
        <v>77</v>
      </c>
      <c r="D17" s="1098"/>
      <c r="E17" s="1254">
        <f>SUM(E12:E16)</f>
        <v>7600</v>
      </c>
      <c r="F17" s="1062">
        <f>SUM(F12:F16)</f>
        <v>0</v>
      </c>
      <c r="G17" s="1033" t="s">
        <v>232</v>
      </c>
      <c r="H17" s="951"/>
      <c r="I17" s="1035">
        <f>SUM(I12:I16)</f>
        <v>300</v>
      </c>
      <c r="J17" s="1212">
        <f>SUM(J12:J16)</f>
        <v>0</v>
      </c>
      <c r="K17" s="1099"/>
      <c r="L17" s="1034"/>
      <c r="M17" s="1035"/>
      <c r="N17" s="1100"/>
      <c r="O17" s="1099"/>
      <c r="P17" s="1034"/>
      <c r="Q17" s="1035"/>
      <c r="R17" s="1283"/>
      <c r="S17" s="1033"/>
      <c r="T17" s="951"/>
      <c r="U17" s="999"/>
      <c r="V17" s="1188"/>
      <c r="W17" s="1033" t="s">
        <v>77</v>
      </c>
      <c r="X17" s="951"/>
      <c r="Y17" s="999">
        <f>SUM(Y12:Y16)</f>
        <v>300</v>
      </c>
      <c r="Z17" s="1062">
        <f>SUM(Z12:Z16)</f>
        <v>0</v>
      </c>
      <c r="AA17" s="959"/>
      <c r="AB17" s="1478"/>
      <c r="AC17" s="941"/>
      <c r="AD17" s="941"/>
      <c r="AE17" s="941"/>
      <c r="AF17" s="941"/>
      <c r="AG17" s="941"/>
      <c r="AH17" s="941"/>
      <c r="AI17" s="941"/>
      <c r="AJ17" s="941"/>
      <c r="AK17" s="941"/>
      <c r="AL17" s="941"/>
      <c r="AM17" s="941"/>
      <c r="AN17" s="941"/>
      <c r="AO17" s="941"/>
      <c r="AP17" s="941"/>
      <c r="AQ17" s="941"/>
      <c r="AR17" s="941"/>
      <c r="AS17" s="941"/>
      <c r="AT17" s="941"/>
      <c r="AU17" s="941"/>
      <c r="AV17" s="941"/>
      <c r="AW17" s="941"/>
      <c r="AX17" s="941"/>
      <c r="AY17" s="941"/>
      <c r="AZ17" s="941"/>
      <c r="BA17" s="941"/>
      <c r="BB17" s="941"/>
      <c r="BC17" s="941"/>
      <c r="BD17" s="941"/>
      <c r="BE17" s="941"/>
      <c r="BF17" s="941"/>
      <c r="BG17" s="941"/>
      <c r="BH17" s="941"/>
      <c r="BI17" s="941"/>
      <c r="BJ17" s="941"/>
      <c r="BK17" s="941"/>
      <c r="BL17" s="941"/>
      <c r="BM17" s="941"/>
      <c r="BN17" s="941"/>
      <c r="BO17" s="941"/>
      <c r="BP17" s="941"/>
      <c r="BQ17" s="941"/>
    </row>
    <row r="18" spans="1:69" s="2" customFormat="1" ht="18" customHeight="1">
      <c r="A18" s="1551" t="s">
        <v>980</v>
      </c>
      <c r="B18" s="1266" t="s">
        <v>284</v>
      </c>
      <c r="C18" s="1021" t="s">
        <v>280</v>
      </c>
      <c r="D18" s="1022" t="s">
        <v>39</v>
      </c>
      <c r="E18" s="1005">
        <v>380</v>
      </c>
      <c r="F18" s="128"/>
      <c r="G18" s="1021" t="s">
        <v>280</v>
      </c>
      <c r="H18" s="1091" t="s">
        <v>991</v>
      </c>
      <c r="I18" s="1005">
        <v>20</v>
      </c>
      <c r="J18" s="142"/>
      <c r="K18" s="1052"/>
      <c r="L18" s="1117"/>
      <c r="M18" s="1005"/>
      <c r="N18" s="1118"/>
      <c r="O18" s="1021"/>
      <c r="P18" s="1117"/>
      <c r="Q18" s="1005"/>
      <c r="R18" s="939"/>
      <c r="S18" s="1021"/>
      <c r="T18" s="1117"/>
      <c r="U18" s="1005"/>
      <c r="V18" s="1125"/>
      <c r="W18" s="976"/>
      <c r="X18" s="1223"/>
      <c r="Y18" s="1224"/>
      <c r="Z18" s="1281"/>
      <c r="AA18" s="959"/>
      <c r="AB18" s="1478"/>
      <c r="AC18" s="941"/>
      <c r="AD18" s="941"/>
      <c r="AE18" s="941"/>
      <c r="AF18" s="941"/>
      <c r="AG18" s="941"/>
      <c r="AH18" s="941"/>
      <c r="AI18" s="941"/>
      <c r="AJ18" s="941"/>
      <c r="AK18" s="941"/>
      <c r="AL18" s="941"/>
      <c r="AM18" s="941"/>
      <c r="AN18" s="941"/>
      <c r="AO18" s="941"/>
      <c r="AP18" s="941"/>
      <c r="AQ18" s="941"/>
      <c r="AR18" s="941"/>
      <c r="AS18" s="941"/>
      <c r="AT18" s="941"/>
      <c r="AU18" s="941"/>
      <c r="AV18" s="941"/>
      <c r="AW18" s="941"/>
      <c r="AX18" s="941"/>
      <c r="AY18" s="941"/>
      <c r="AZ18" s="941"/>
      <c r="BA18" s="941"/>
      <c r="BB18" s="941"/>
      <c r="BC18" s="941"/>
      <c r="BD18" s="941"/>
      <c r="BE18" s="941"/>
      <c r="BF18" s="941"/>
      <c r="BG18" s="941"/>
      <c r="BH18" s="941"/>
      <c r="BI18" s="941"/>
      <c r="BJ18" s="941"/>
      <c r="BK18" s="941"/>
      <c r="BL18" s="941"/>
      <c r="BM18" s="941"/>
      <c r="BN18" s="941"/>
      <c r="BO18" s="941"/>
      <c r="BP18" s="941"/>
      <c r="BQ18" s="941"/>
    </row>
    <row r="19" spans="1:69" s="2" customFormat="1" ht="18" customHeight="1">
      <c r="A19" s="1551"/>
      <c r="B19" s="1115"/>
      <c r="C19" s="1025" t="s">
        <v>379</v>
      </c>
      <c r="D19" s="977" t="s">
        <v>39</v>
      </c>
      <c r="E19" s="978">
        <v>2170</v>
      </c>
      <c r="F19" s="128"/>
      <c r="G19" s="983" t="s">
        <v>379</v>
      </c>
      <c r="H19" s="981" t="s">
        <v>991</v>
      </c>
      <c r="I19" s="978">
        <v>150</v>
      </c>
      <c r="J19" s="139"/>
      <c r="K19" s="1050"/>
      <c r="L19" s="1051"/>
      <c r="M19" s="978"/>
      <c r="N19" s="1092"/>
      <c r="O19" s="1050"/>
      <c r="P19" s="1051"/>
      <c r="Q19" s="978"/>
      <c r="R19" s="1092"/>
      <c r="S19" s="983"/>
      <c r="T19" s="1051"/>
      <c r="U19" s="978"/>
      <c r="V19" s="1092"/>
      <c r="W19" s="1025" t="s">
        <v>379</v>
      </c>
      <c r="X19" s="1051"/>
      <c r="Y19" s="996">
        <v>130</v>
      </c>
      <c r="Z19" s="132"/>
      <c r="AA19" s="959"/>
      <c r="AB19" s="1478"/>
      <c r="AC19" s="941"/>
      <c r="AD19" s="941"/>
      <c r="AE19" s="941"/>
      <c r="AF19" s="941"/>
      <c r="AG19" s="941"/>
      <c r="AH19" s="941"/>
      <c r="AI19" s="941"/>
      <c r="AJ19" s="941"/>
      <c r="AK19" s="941"/>
      <c r="AL19" s="941"/>
      <c r="AM19" s="941"/>
      <c r="AN19" s="941"/>
      <c r="AO19" s="941"/>
      <c r="AP19" s="941"/>
      <c r="AQ19" s="941"/>
      <c r="AR19" s="941"/>
      <c r="AS19" s="941"/>
      <c r="AT19" s="941"/>
      <c r="AU19" s="941"/>
      <c r="AV19" s="941"/>
      <c r="AW19" s="941"/>
      <c r="AX19" s="941"/>
      <c r="AY19" s="941"/>
      <c r="AZ19" s="941"/>
      <c r="BA19" s="941"/>
      <c r="BB19" s="941"/>
      <c r="BC19" s="941"/>
      <c r="BD19" s="941"/>
      <c r="BE19" s="941"/>
      <c r="BF19" s="941"/>
      <c r="BG19" s="941"/>
      <c r="BH19" s="941"/>
      <c r="BI19" s="941"/>
      <c r="BJ19" s="941"/>
      <c r="BK19" s="941"/>
      <c r="BL19" s="941"/>
      <c r="BM19" s="941"/>
      <c r="BN19" s="941"/>
      <c r="BO19" s="941"/>
      <c r="BP19" s="941"/>
      <c r="BQ19" s="941"/>
    </row>
    <row r="20" spans="1:69" s="2" customFormat="1" ht="18" customHeight="1">
      <c r="A20" s="1551"/>
      <c r="B20" s="1250" t="s">
        <v>285</v>
      </c>
      <c r="C20" s="967" t="s">
        <v>281</v>
      </c>
      <c r="D20" s="975" t="s">
        <v>39</v>
      </c>
      <c r="E20" s="969">
        <v>770</v>
      </c>
      <c r="F20" s="128"/>
      <c r="G20" s="967" t="s">
        <v>281</v>
      </c>
      <c r="H20" s="968" t="s">
        <v>991</v>
      </c>
      <c r="I20" s="969">
        <v>10</v>
      </c>
      <c r="J20" s="906"/>
      <c r="K20" s="967"/>
      <c r="L20" s="1087"/>
      <c r="M20" s="969"/>
      <c r="N20" s="1088"/>
      <c r="O20" s="967"/>
      <c r="P20" s="1087"/>
      <c r="Q20" s="969"/>
      <c r="R20" s="1088"/>
      <c r="S20" s="967"/>
      <c r="T20" s="1087"/>
      <c r="U20" s="969"/>
      <c r="V20" s="1088"/>
      <c r="W20" s="976"/>
      <c r="X20" s="1284"/>
      <c r="Y20" s="1018"/>
      <c r="Z20" s="1285"/>
      <c r="AA20" s="959"/>
      <c r="AB20" s="1478"/>
      <c r="AC20" s="941"/>
      <c r="AD20" s="941"/>
      <c r="AE20" s="941"/>
      <c r="AF20" s="941"/>
      <c r="AG20" s="941"/>
      <c r="AH20" s="941"/>
      <c r="AI20" s="941"/>
      <c r="AJ20" s="941"/>
      <c r="AK20" s="941"/>
      <c r="AL20" s="941"/>
      <c r="AM20" s="941"/>
      <c r="AN20" s="941"/>
      <c r="AO20" s="941"/>
      <c r="AP20" s="941"/>
      <c r="AQ20" s="941"/>
      <c r="AR20" s="941"/>
      <c r="AS20" s="941"/>
      <c r="AT20" s="941"/>
      <c r="AU20" s="941"/>
      <c r="AV20" s="941"/>
      <c r="AW20" s="941"/>
      <c r="AX20" s="941"/>
      <c r="AY20" s="941"/>
      <c r="AZ20" s="941"/>
      <c r="BA20" s="941"/>
      <c r="BB20" s="941"/>
      <c r="BC20" s="941"/>
      <c r="BD20" s="941"/>
      <c r="BE20" s="941"/>
      <c r="BF20" s="941"/>
      <c r="BG20" s="941"/>
      <c r="BH20" s="941"/>
      <c r="BI20" s="941"/>
      <c r="BJ20" s="941"/>
      <c r="BK20" s="941"/>
      <c r="BL20" s="941"/>
      <c r="BM20" s="941"/>
      <c r="BN20" s="941"/>
      <c r="BO20" s="941"/>
      <c r="BP20" s="941"/>
      <c r="BQ20" s="941"/>
    </row>
    <row r="21" spans="1:69" s="2" customFormat="1" ht="18" customHeight="1">
      <c r="A21" s="1551"/>
      <c r="B21" s="1286"/>
      <c r="C21" s="1021" t="s">
        <v>282</v>
      </c>
      <c r="D21" s="975" t="s">
        <v>39</v>
      </c>
      <c r="E21" s="1005">
        <v>750</v>
      </c>
      <c r="F21" s="128"/>
      <c r="G21" s="1021" t="s">
        <v>282</v>
      </c>
      <c r="H21" s="1091" t="s">
        <v>991</v>
      </c>
      <c r="I21" s="1005">
        <v>30</v>
      </c>
      <c r="J21" s="142"/>
      <c r="K21" s="1021"/>
      <c r="L21" s="1117"/>
      <c r="M21" s="1005"/>
      <c r="N21" s="1118"/>
      <c r="O21" s="1021"/>
      <c r="P21" s="1117"/>
      <c r="Q21" s="1005"/>
      <c r="R21" s="1118"/>
      <c r="S21" s="1021"/>
      <c r="T21" s="1117"/>
      <c r="U21" s="1005"/>
      <c r="V21" s="1118"/>
      <c r="W21" s="1021" t="s">
        <v>282</v>
      </c>
      <c r="X21" s="1232"/>
      <c r="Y21" s="1287">
        <v>60</v>
      </c>
      <c r="Z21" s="128"/>
      <c r="AA21" s="959"/>
      <c r="AB21" s="1478"/>
      <c r="AC21" s="941"/>
      <c r="AD21" s="941"/>
      <c r="AE21" s="941"/>
      <c r="AF21" s="941"/>
      <c r="AG21" s="941"/>
      <c r="AH21" s="941"/>
      <c r="AI21" s="941"/>
      <c r="AJ21" s="941"/>
      <c r="AK21" s="941"/>
      <c r="AL21" s="941"/>
      <c r="AM21" s="941"/>
      <c r="AN21" s="941"/>
      <c r="AO21" s="941"/>
      <c r="AP21" s="941"/>
      <c r="AQ21" s="941"/>
      <c r="AR21" s="941"/>
      <c r="AS21" s="941"/>
      <c r="AT21" s="941"/>
      <c r="AU21" s="941"/>
      <c r="AV21" s="941"/>
      <c r="AW21" s="941"/>
      <c r="AX21" s="941"/>
      <c r="AY21" s="941"/>
      <c r="AZ21" s="941"/>
      <c r="BA21" s="941"/>
      <c r="BB21" s="941"/>
      <c r="BC21" s="941"/>
      <c r="BD21" s="941"/>
      <c r="BE21" s="941"/>
      <c r="BF21" s="941"/>
      <c r="BG21" s="941"/>
      <c r="BH21" s="941"/>
      <c r="BI21" s="941"/>
      <c r="BJ21" s="941"/>
      <c r="BK21" s="941"/>
      <c r="BL21" s="941"/>
      <c r="BM21" s="941"/>
      <c r="BN21" s="941"/>
      <c r="BO21" s="941"/>
      <c r="BP21" s="941"/>
      <c r="BQ21" s="941"/>
    </row>
    <row r="22" spans="1:69" s="2" customFormat="1" ht="18" customHeight="1">
      <c r="A22" s="1552"/>
      <c r="B22" s="1089" t="s">
        <v>286</v>
      </c>
      <c r="C22" s="1288" t="s">
        <v>283</v>
      </c>
      <c r="D22" s="1022" t="s">
        <v>39</v>
      </c>
      <c r="E22" s="1005">
        <v>420</v>
      </c>
      <c r="F22" s="129"/>
      <c r="G22" s="1021" t="s">
        <v>283</v>
      </c>
      <c r="H22" s="1091" t="s">
        <v>991</v>
      </c>
      <c r="I22" s="1005">
        <v>20</v>
      </c>
      <c r="J22" s="907"/>
      <c r="K22" s="1289"/>
      <c r="L22" s="1117"/>
      <c r="M22" s="1005"/>
      <c r="N22" s="1118"/>
      <c r="O22" s="1289"/>
      <c r="P22" s="1117"/>
      <c r="Q22" s="1005"/>
      <c r="R22" s="1118"/>
      <c r="S22" s="1289"/>
      <c r="T22" s="1117"/>
      <c r="U22" s="1005"/>
      <c r="V22" s="1118"/>
      <c r="W22" s="1288"/>
      <c r="X22" s="1117"/>
      <c r="Y22" s="1005"/>
      <c r="Z22" s="1118"/>
      <c r="AA22" s="959"/>
      <c r="AB22" s="1478"/>
      <c r="AC22" s="941"/>
      <c r="AD22" s="941"/>
      <c r="AE22" s="941"/>
      <c r="AF22" s="941"/>
      <c r="AG22" s="941"/>
      <c r="AH22" s="941"/>
      <c r="AI22" s="941"/>
      <c r="AJ22" s="941"/>
      <c r="AK22" s="941"/>
      <c r="AL22" s="941"/>
      <c r="AM22" s="941"/>
      <c r="AN22" s="941"/>
      <c r="AO22" s="941"/>
      <c r="AP22" s="941"/>
      <c r="AQ22" s="941"/>
      <c r="AR22" s="941"/>
      <c r="AS22" s="941"/>
      <c r="AT22" s="941"/>
      <c r="AU22" s="941"/>
      <c r="AV22" s="941"/>
      <c r="AW22" s="941"/>
      <c r="AX22" s="941"/>
      <c r="AY22" s="941"/>
      <c r="AZ22" s="941"/>
      <c r="BA22" s="941"/>
      <c r="BB22" s="941"/>
      <c r="BC22" s="941"/>
      <c r="BD22" s="941"/>
      <c r="BE22" s="941"/>
      <c r="BF22" s="941"/>
      <c r="BG22" s="941"/>
      <c r="BH22" s="941"/>
      <c r="BI22" s="941"/>
      <c r="BJ22" s="941"/>
      <c r="BK22" s="941"/>
      <c r="BL22" s="941"/>
      <c r="BM22" s="941"/>
      <c r="BN22" s="941"/>
      <c r="BO22" s="941"/>
      <c r="BP22" s="941"/>
      <c r="BQ22" s="941"/>
    </row>
    <row r="23" spans="1:69" s="2" customFormat="1" ht="18" customHeight="1">
      <c r="A23" s="1282" t="s">
        <v>181</v>
      </c>
      <c r="B23" s="1219">
        <f>E23+I23+Y23</f>
        <v>4910</v>
      </c>
      <c r="C23" s="1033" t="s">
        <v>151</v>
      </c>
      <c r="D23" s="951"/>
      <c r="E23" s="999">
        <f>SUM(E18:E22)</f>
        <v>4490</v>
      </c>
      <c r="F23" s="1062">
        <f>SUM(F18:F22)</f>
        <v>0</v>
      </c>
      <c r="G23" s="1033" t="s">
        <v>232</v>
      </c>
      <c r="H23" s="951"/>
      <c r="I23" s="1035">
        <f>SUM(I18:I22)</f>
        <v>230</v>
      </c>
      <c r="J23" s="1212">
        <f>SUM(J18:J22)</f>
        <v>0</v>
      </c>
      <c r="K23" s="1220"/>
      <c r="L23" s="951"/>
      <c r="M23" s="999"/>
      <c r="N23" s="1100"/>
      <c r="O23" s="1220"/>
      <c r="P23" s="951"/>
      <c r="Q23" s="999"/>
      <c r="R23" s="1100"/>
      <c r="S23" s="1099"/>
      <c r="T23" s="951"/>
      <c r="U23" s="999"/>
      <c r="V23" s="1100"/>
      <c r="W23" s="1033" t="s">
        <v>151</v>
      </c>
      <c r="X23" s="951"/>
      <c r="Y23" s="999">
        <f>SUM(Y18:Y22)</f>
        <v>190</v>
      </c>
      <c r="Z23" s="1062">
        <f>SUM(Z18:Z22)</f>
        <v>0</v>
      </c>
      <c r="AA23" s="959"/>
      <c r="AB23" s="1478"/>
      <c r="AC23" s="941"/>
      <c r="AD23" s="941"/>
      <c r="AE23" s="941"/>
      <c r="AF23" s="941"/>
      <c r="AG23" s="941"/>
      <c r="AH23" s="941"/>
      <c r="AI23" s="941"/>
      <c r="AJ23" s="941"/>
      <c r="AK23" s="941"/>
      <c r="AL23" s="941"/>
      <c r="AM23" s="941"/>
      <c r="AN23" s="941"/>
      <c r="AO23" s="941"/>
      <c r="AP23" s="941"/>
      <c r="AQ23" s="941"/>
      <c r="AR23" s="941"/>
      <c r="AS23" s="941"/>
      <c r="AT23" s="941"/>
      <c r="AU23" s="941"/>
      <c r="AV23" s="941"/>
      <c r="AW23" s="941"/>
      <c r="AX23" s="941"/>
      <c r="AY23" s="941"/>
      <c r="AZ23" s="941"/>
      <c r="BA23" s="941"/>
      <c r="BB23" s="941"/>
      <c r="BC23" s="941"/>
      <c r="BD23" s="941"/>
      <c r="BE23" s="941"/>
      <c r="BF23" s="941"/>
      <c r="BG23" s="941"/>
      <c r="BH23" s="941"/>
      <c r="BI23" s="941"/>
      <c r="BJ23" s="941"/>
      <c r="BK23" s="941"/>
      <c r="BL23" s="941"/>
      <c r="BM23" s="941"/>
      <c r="BN23" s="941"/>
      <c r="BO23" s="941"/>
      <c r="BP23" s="941"/>
      <c r="BQ23" s="941"/>
    </row>
    <row r="24" spans="1:69" s="2" customFormat="1" ht="18" customHeight="1">
      <c r="A24" s="959"/>
      <c r="B24" s="958"/>
      <c r="C24" s="1064" t="s">
        <v>213</v>
      </c>
      <c r="D24" s="941"/>
      <c r="E24" s="941"/>
      <c r="F24" s="941"/>
      <c r="G24" s="941"/>
      <c r="H24" s="941"/>
      <c r="I24" s="941"/>
      <c r="J24" s="941"/>
      <c r="K24" s="941"/>
      <c r="L24" s="941"/>
      <c r="M24" s="941"/>
      <c r="N24" s="941"/>
      <c r="O24" s="941"/>
      <c r="P24" s="941"/>
      <c r="Q24" s="941"/>
      <c r="R24" s="941"/>
      <c r="S24" s="941"/>
      <c r="T24" s="941"/>
      <c r="U24" s="941"/>
      <c r="V24" s="941"/>
      <c r="W24" s="941"/>
      <c r="X24" s="941"/>
      <c r="Y24" s="941"/>
      <c r="Z24" s="941"/>
      <c r="AA24" s="941"/>
      <c r="AB24" s="941"/>
      <c r="AC24" s="941"/>
      <c r="AD24" s="941"/>
      <c r="AE24" s="941"/>
      <c r="AF24" s="941"/>
      <c r="AG24" s="941"/>
      <c r="AH24" s="941"/>
      <c r="AI24" s="941"/>
      <c r="AJ24" s="941"/>
      <c r="AK24" s="941"/>
      <c r="AL24" s="941"/>
      <c r="AM24" s="941"/>
      <c r="AN24" s="941"/>
      <c r="AO24" s="941"/>
      <c r="AP24" s="941"/>
      <c r="AQ24" s="941"/>
    </row>
    <row r="25" spans="1:69" s="2" customFormat="1" ht="18" customHeight="1">
      <c r="A25" s="959"/>
      <c r="B25" s="958"/>
      <c r="C25" s="1064" t="s">
        <v>850</v>
      </c>
      <c r="D25" s="941"/>
      <c r="E25" s="941"/>
      <c r="F25" s="941"/>
      <c r="G25" s="1064" t="s">
        <v>360</v>
      </c>
      <c r="H25" s="941"/>
      <c r="I25" s="941"/>
      <c r="J25" s="941"/>
      <c r="K25" s="941"/>
      <c r="L25" s="941"/>
      <c r="M25" s="941"/>
      <c r="N25" s="941"/>
      <c r="O25" s="941"/>
      <c r="P25" s="941"/>
      <c r="Q25" s="941"/>
      <c r="R25" s="941"/>
      <c r="S25" s="941"/>
      <c r="T25" s="941"/>
      <c r="U25" s="941"/>
      <c r="V25" s="941"/>
      <c r="W25" s="941"/>
      <c r="X25" s="941"/>
      <c r="Y25" s="941"/>
      <c r="Z25" s="941"/>
      <c r="AA25" s="941"/>
      <c r="AB25" s="941"/>
      <c r="AC25" s="941"/>
      <c r="AD25" s="941"/>
      <c r="AE25" s="941"/>
      <c r="AF25" s="941"/>
      <c r="AG25" s="941"/>
      <c r="AH25" s="941"/>
      <c r="AI25" s="941"/>
      <c r="AJ25" s="941"/>
      <c r="AK25" s="941"/>
      <c r="AL25" s="941"/>
      <c r="AM25" s="941"/>
      <c r="AN25" s="941"/>
      <c r="AO25" s="941"/>
      <c r="AP25" s="941"/>
      <c r="AQ25" s="941"/>
    </row>
    <row r="26" spans="1:69" s="2" customFormat="1" ht="18" customHeight="1">
      <c r="A26" s="959"/>
      <c r="B26" s="958"/>
      <c r="C26" s="1195" t="s">
        <v>999</v>
      </c>
      <c r="D26" s="941"/>
      <c r="E26" s="941"/>
      <c r="F26" s="941"/>
      <c r="G26" s="941"/>
      <c r="H26" s="941"/>
      <c r="I26" s="941"/>
      <c r="J26" s="941"/>
      <c r="K26" s="941"/>
      <c r="L26" s="941"/>
      <c r="M26" s="941"/>
      <c r="N26" s="941"/>
      <c r="O26" s="941"/>
      <c r="P26" s="941"/>
      <c r="Q26" s="941"/>
      <c r="R26" s="941"/>
      <c r="S26" s="941"/>
      <c r="T26" s="941"/>
      <c r="U26" s="941"/>
      <c r="V26" s="941"/>
      <c r="W26" s="941"/>
      <c r="X26" s="941"/>
      <c r="Y26" s="941"/>
      <c r="Z26" s="941"/>
      <c r="AA26" s="941"/>
      <c r="AB26" s="941"/>
      <c r="AC26" s="941"/>
      <c r="AD26" s="941"/>
      <c r="AE26" s="941"/>
      <c r="AF26" s="941"/>
      <c r="AG26" s="941"/>
      <c r="AH26" s="941"/>
      <c r="AI26" s="941"/>
      <c r="AJ26" s="941"/>
      <c r="AK26" s="941"/>
      <c r="AL26" s="941"/>
      <c r="AM26" s="941"/>
      <c r="AN26" s="941"/>
      <c r="AO26" s="941"/>
      <c r="AP26" s="941"/>
      <c r="AQ26" s="941"/>
    </row>
    <row r="27" spans="1:69" s="2" customFormat="1" ht="18" customHeight="1">
      <c r="A27" s="959"/>
      <c r="B27" s="958"/>
      <c r="D27" s="941"/>
      <c r="E27" s="941"/>
      <c r="F27" s="941"/>
      <c r="G27" s="941"/>
      <c r="H27" s="941"/>
      <c r="I27" s="941"/>
      <c r="J27" s="941"/>
      <c r="K27" s="941"/>
      <c r="L27" s="941"/>
      <c r="M27" s="941"/>
      <c r="N27" s="941"/>
      <c r="O27" s="941"/>
      <c r="P27" s="941"/>
      <c r="Q27" s="941"/>
      <c r="R27" s="941"/>
      <c r="S27" s="941"/>
      <c r="T27" s="941"/>
      <c r="U27" s="941"/>
      <c r="V27" s="941"/>
      <c r="W27" s="941"/>
      <c r="X27" s="941"/>
      <c r="Y27" s="941"/>
      <c r="Z27" s="941"/>
      <c r="AA27" s="941"/>
      <c r="AB27" s="941"/>
      <c r="AC27" s="941"/>
      <c r="AD27" s="941"/>
      <c r="AE27" s="941"/>
      <c r="AF27" s="941"/>
      <c r="AG27" s="941"/>
      <c r="AH27" s="941"/>
      <c r="AI27" s="941"/>
      <c r="AJ27" s="941"/>
      <c r="AK27" s="941"/>
      <c r="AL27" s="941"/>
      <c r="AM27" s="941"/>
      <c r="AN27" s="941"/>
      <c r="AO27" s="941"/>
      <c r="AP27" s="941"/>
      <c r="AQ27" s="941"/>
    </row>
    <row r="28" spans="1:69" s="2" customFormat="1" ht="18" customHeight="1">
      <c r="A28" s="959"/>
      <c r="B28" s="958"/>
      <c r="C28" s="941"/>
      <c r="D28" s="941"/>
      <c r="E28" s="941"/>
      <c r="F28" s="941"/>
      <c r="G28" s="941"/>
      <c r="H28" s="941"/>
      <c r="I28" s="941"/>
      <c r="J28" s="941"/>
      <c r="K28" s="941"/>
      <c r="L28" s="941"/>
      <c r="M28" s="941"/>
      <c r="N28" s="941"/>
      <c r="O28" s="941"/>
      <c r="P28" s="941"/>
      <c r="Q28" s="941"/>
      <c r="R28" s="941"/>
      <c r="S28" s="941"/>
      <c r="T28" s="941"/>
      <c r="U28" s="941"/>
      <c r="V28" s="941"/>
      <c r="W28" s="1063" t="s">
        <v>208</v>
      </c>
      <c r="X28" s="941"/>
      <c r="Y28" s="941"/>
      <c r="Z28" s="941"/>
      <c r="AA28" s="941"/>
      <c r="AB28" s="941"/>
      <c r="AC28" s="941"/>
      <c r="AD28" s="941"/>
      <c r="AE28" s="941"/>
      <c r="AF28" s="941"/>
      <c r="AG28" s="941"/>
      <c r="AH28" s="941"/>
      <c r="AI28" s="941"/>
      <c r="AJ28" s="941"/>
      <c r="AK28" s="941"/>
      <c r="AL28" s="941"/>
      <c r="AM28" s="941"/>
      <c r="AN28" s="941"/>
      <c r="AO28" s="941"/>
      <c r="AP28" s="941"/>
      <c r="AQ28" s="941"/>
    </row>
    <row r="29" spans="1:69" s="2" customFormat="1" ht="18" customHeight="1">
      <c r="A29" s="1192"/>
      <c r="B29" s="958"/>
      <c r="C29" s="941"/>
      <c r="D29" s="941"/>
      <c r="E29" s="941"/>
      <c r="F29" s="941"/>
      <c r="G29" s="941"/>
      <c r="H29" s="941"/>
      <c r="I29" s="941"/>
      <c r="J29" s="941"/>
      <c r="K29" s="941"/>
      <c r="L29" s="941"/>
      <c r="M29" s="941"/>
      <c r="N29" s="941"/>
      <c r="O29" s="941"/>
      <c r="P29" s="941"/>
      <c r="Q29" s="941"/>
      <c r="R29" s="941"/>
      <c r="S29" s="941"/>
      <c r="T29" s="941"/>
      <c r="U29" s="941"/>
      <c r="V29" s="941"/>
      <c r="W29" s="941"/>
      <c r="X29" s="941"/>
      <c r="Y29" s="941"/>
      <c r="Z29" s="941"/>
      <c r="AA29" s="941"/>
      <c r="AB29" s="941"/>
      <c r="AC29" s="941"/>
      <c r="AD29" s="941"/>
      <c r="AE29" s="941"/>
      <c r="AF29" s="941"/>
      <c r="AG29" s="941"/>
      <c r="AH29" s="941"/>
      <c r="AI29" s="941"/>
      <c r="AJ29" s="941"/>
      <c r="AK29" s="941"/>
      <c r="AL29" s="941"/>
      <c r="AM29" s="941"/>
      <c r="AN29" s="941"/>
      <c r="AO29" s="941"/>
      <c r="AP29" s="941"/>
      <c r="AQ29" s="941"/>
    </row>
    <row r="30" spans="1:69" s="2" customFormat="1" ht="15" customHeight="1">
      <c r="A30" s="1063"/>
      <c r="C30" s="1064"/>
      <c r="D30" s="1065"/>
      <c r="E30" s="1063"/>
      <c r="F30" s="1074"/>
      <c r="G30" s="1063"/>
      <c r="H30" s="1065"/>
      <c r="I30" s="1063"/>
      <c r="J30" s="1066"/>
      <c r="K30" s="1063"/>
      <c r="L30" s="1065"/>
      <c r="M30" s="1063"/>
      <c r="N30" s="1066"/>
      <c r="O30" s="1063"/>
      <c r="P30" s="1065"/>
      <c r="Q30" s="1063"/>
      <c r="R30" s="1066"/>
      <c r="S30" s="1063"/>
      <c r="T30" s="1065"/>
      <c r="U30" s="1063"/>
      <c r="V30" s="1066"/>
      <c r="X30" s="1065"/>
      <c r="Y30" s="1063"/>
      <c r="Z30" s="1066"/>
      <c r="AA30" s="1067"/>
      <c r="AB30" s="1068"/>
      <c r="AC30" s="941"/>
      <c r="AD30" s="941"/>
      <c r="AE30" s="941"/>
      <c r="AF30" s="941"/>
      <c r="AG30" s="941"/>
      <c r="AH30" s="941"/>
      <c r="AI30" s="941"/>
      <c r="AJ30" s="941"/>
      <c r="AK30" s="941"/>
      <c r="AL30" s="941"/>
      <c r="AM30" s="941"/>
      <c r="AN30" s="941"/>
      <c r="AO30" s="941"/>
      <c r="AP30" s="941"/>
      <c r="AQ30" s="941"/>
      <c r="AR30" s="941"/>
      <c r="AS30" s="941"/>
      <c r="AT30" s="941"/>
      <c r="AU30" s="941"/>
      <c r="AV30" s="941"/>
      <c r="AW30" s="941"/>
      <c r="AX30" s="941"/>
      <c r="AY30" s="941"/>
      <c r="AZ30" s="941"/>
      <c r="BA30" s="941"/>
      <c r="BB30" s="941"/>
      <c r="BC30" s="941"/>
      <c r="BD30" s="941"/>
      <c r="BE30" s="941"/>
      <c r="BF30" s="941"/>
      <c r="BG30" s="941"/>
      <c r="BH30" s="941"/>
      <c r="BI30" s="941"/>
      <c r="BJ30" s="941"/>
      <c r="BK30" s="941"/>
      <c r="BL30" s="941"/>
      <c r="BM30" s="941"/>
      <c r="BN30" s="941"/>
      <c r="BO30" s="941"/>
      <c r="BP30" s="941"/>
      <c r="BQ30" s="941"/>
    </row>
    <row r="31" spans="1:69" s="2" customFormat="1" ht="15" customHeight="1">
      <c r="A31" s="1063"/>
      <c r="D31" s="1065"/>
      <c r="E31" s="1063"/>
      <c r="F31" s="1066"/>
      <c r="G31" s="1063"/>
      <c r="H31" s="1065"/>
      <c r="I31" s="1063"/>
      <c r="J31" s="1066"/>
      <c r="K31" s="1063"/>
      <c r="L31" s="1065"/>
      <c r="M31" s="1063"/>
      <c r="N31" s="1066"/>
      <c r="Q31" s="1063"/>
      <c r="R31" s="1066"/>
      <c r="S31" s="1063"/>
      <c r="T31" s="1065"/>
      <c r="U31" s="1063"/>
      <c r="V31" s="1066"/>
      <c r="X31" s="1065"/>
      <c r="Y31" s="1063"/>
      <c r="Z31" s="1066"/>
      <c r="AA31" s="1067"/>
      <c r="AB31" s="1068"/>
      <c r="AC31" s="941"/>
      <c r="AD31" s="941"/>
      <c r="AE31" s="941"/>
      <c r="AF31" s="941"/>
      <c r="AG31" s="941"/>
      <c r="AH31" s="941"/>
      <c r="AI31" s="941"/>
      <c r="AJ31" s="941"/>
      <c r="AK31" s="941"/>
      <c r="AL31" s="941"/>
      <c r="AM31" s="941"/>
      <c r="AN31" s="941"/>
      <c r="AO31" s="941"/>
      <c r="AP31" s="941"/>
      <c r="AQ31" s="941"/>
      <c r="AR31" s="941"/>
      <c r="AS31" s="941"/>
      <c r="AT31" s="941"/>
      <c r="AU31" s="941"/>
      <c r="AV31" s="941"/>
      <c r="AW31" s="941"/>
      <c r="AX31" s="941"/>
      <c r="AY31" s="941"/>
      <c r="AZ31" s="941"/>
      <c r="BA31" s="941"/>
      <c r="BB31" s="941"/>
      <c r="BC31" s="941"/>
      <c r="BD31" s="941"/>
      <c r="BE31" s="941"/>
      <c r="BF31" s="941"/>
      <c r="BG31" s="941"/>
      <c r="BH31" s="941"/>
      <c r="BI31" s="941"/>
      <c r="BJ31" s="941"/>
      <c r="BK31" s="941"/>
      <c r="BL31" s="941"/>
      <c r="BM31" s="941"/>
      <c r="BN31" s="941"/>
      <c r="BO31" s="941"/>
      <c r="BP31" s="941"/>
      <c r="BQ31" s="941"/>
    </row>
    <row r="32" spans="1:69" s="2" customFormat="1" ht="15" customHeight="1">
      <c r="A32" s="1063"/>
      <c r="B32" s="1261"/>
      <c r="D32" s="1065"/>
      <c r="E32" s="1063"/>
      <c r="F32" s="1066"/>
      <c r="G32" s="1063"/>
      <c r="H32" s="1065"/>
      <c r="I32" s="1063"/>
      <c r="J32" s="1066"/>
      <c r="K32" s="1063"/>
      <c r="L32" s="1065"/>
      <c r="M32" s="1063"/>
      <c r="N32" s="1066"/>
      <c r="O32" s="1063"/>
      <c r="P32" s="1065"/>
      <c r="Q32" s="1063"/>
      <c r="R32" s="1066"/>
      <c r="S32" s="1063"/>
      <c r="T32" s="1065"/>
      <c r="U32" s="1063"/>
      <c r="V32" s="1066"/>
      <c r="X32" s="1065"/>
      <c r="Y32" s="1063"/>
      <c r="Z32" s="1066"/>
      <c r="AA32" s="1067"/>
      <c r="AB32" s="1068"/>
      <c r="AC32" s="941"/>
      <c r="AD32" s="941"/>
      <c r="AE32" s="941"/>
      <c r="AF32" s="941"/>
      <c r="AG32" s="941"/>
      <c r="AH32" s="941"/>
      <c r="AI32" s="941"/>
      <c r="AJ32" s="941"/>
      <c r="AK32" s="941"/>
      <c r="AL32" s="941"/>
      <c r="AM32" s="941"/>
      <c r="AN32" s="941"/>
      <c r="AO32" s="941"/>
      <c r="AP32" s="941"/>
      <c r="AQ32" s="941"/>
      <c r="AR32" s="941"/>
      <c r="AS32" s="941"/>
      <c r="AT32" s="941"/>
      <c r="AU32" s="941"/>
      <c r="AV32" s="941"/>
      <c r="AW32" s="941"/>
      <c r="AX32" s="941"/>
      <c r="AY32" s="941"/>
      <c r="AZ32" s="941"/>
      <c r="BA32" s="941"/>
      <c r="BB32" s="941"/>
      <c r="BC32" s="941"/>
      <c r="BD32" s="941"/>
      <c r="BE32" s="941"/>
      <c r="BF32" s="941"/>
      <c r="BG32" s="941"/>
      <c r="BH32" s="941"/>
      <c r="BI32" s="941"/>
      <c r="BJ32" s="941"/>
      <c r="BK32" s="941"/>
      <c r="BL32" s="941"/>
      <c r="BM32" s="941"/>
      <c r="BN32" s="941"/>
      <c r="BO32" s="941"/>
      <c r="BP32" s="941"/>
      <c r="BQ32" s="941"/>
    </row>
    <row r="33" spans="1:69" s="2" customFormat="1" ht="15" customHeight="1">
      <c r="A33" s="1063"/>
      <c r="B33" s="1069"/>
      <c r="C33" s="1075"/>
      <c r="D33" s="1065"/>
      <c r="E33" s="1063"/>
      <c r="F33" s="1071"/>
      <c r="G33" s="1075"/>
      <c r="H33" s="1073"/>
      <c r="I33" s="1063"/>
      <c r="J33" s="1071"/>
      <c r="K33" s="1063"/>
      <c r="L33" s="1065"/>
      <c r="M33" s="1063"/>
      <c r="N33" s="1074"/>
      <c r="O33" s="1075"/>
      <c r="P33" s="1073"/>
      <c r="Q33" s="1063"/>
      <c r="R33" s="1071"/>
      <c r="S33" s="1075"/>
      <c r="T33" s="1073"/>
      <c r="U33" s="1063"/>
      <c r="V33" s="1071"/>
      <c r="X33" s="1065"/>
      <c r="Z33" s="1074"/>
      <c r="AA33" s="1063"/>
      <c r="AB33" s="1068"/>
      <c r="AC33" s="941"/>
      <c r="AD33" s="941"/>
      <c r="AE33" s="941"/>
      <c r="AF33" s="941"/>
      <c r="AG33" s="941"/>
      <c r="AH33" s="941"/>
      <c r="AI33" s="941"/>
      <c r="AJ33" s="941"/>
      <c r="AK33" s="941"/>
      <c r="AL33" s="941"/>
      <c r="AM33" s="941"/>
      <c r="AN33" s="941"/>
      <c r="AO33" s="941"/>
      <c r="AP33" s="941"/>
      <c r="AQ33" s="941"/>
      <c r="AR33" s="941"/>
      <c r="AS33" s="941"/>
      <c r="AT33" s="941"/>
      <c r="AU33" s="941"/>
      <c r="AV33" s="941"/>
      <c r="AW33" s="941"/>
      <c r="AX33" s="941"/>
      <c r="AY33" s="941"/>
      <c r="AZ33" s="941"/>
      <c r="BA33" s="941"/>
      <c r="BB33" s="941"/>
      <c r="BC33" s="941"/>
      <c r="BD33" s="941"/>
      <c r="BE33" s="941"/>
      <c r="BF33" s="941"/>
      <c r="BG33" s="941"/>
      <c r="BH33" s="941"/>
      <c r="BI33" s="941"/>
      <c r="BJ33" s="941"/>
      <c r="BK33" s="941"/>
      <c r="BL33" s="941"/>
      <c r="BM33" s="941"/>
      <c r="BN33" s="941"/>
      <c r="BO33" s="941"/>
      <c r="BP33" s="941"/>
      <c r="BQ33" s="941"/>
    </row>
    <row r="34" spans="1:69" s="2" customFormat="1" ht="15" customHeight="1">
      <c r="A34" s="1063"/>
      <c r="B34" s="1063"/>
      <c r="C34" s="1063"/>
      <c r="D34" s="1065"/>
      <c r="E34" s="1063"/>
      <c r="F34" s="1074"/>
      <c r="G34" s="1063"/>
      <c r="H34" s="1065"/>
      <c r="I34" s="1063"/>
      <c r="J34" s="1074"/>
      <c r="K34" s="1063"/>
      <c r="L34" s="1065"/>
      <c r="M34" s="1063"/>
      <c r="N34" s="1074"/>
      <c r="O34" s="1063"/>
      <c r="P34" s="1065"/>
      <c r="Q34" s="1063"/>
      <c r="R34" s="1074"/>
      <c r="S34" s="1063"/>
      <c r="T34" s="1065"/>
      <c r="U34" s="1063"/>
      <c r="V34" s="1074"/>
      <c r="W34" s="1063"/>
      <c r="X34" s="1065"/>
      <c r="Y34" s="1063"/>
      <c r="Z34" s="1074"/>
      <c r="AA34" s="941"/>
      <c r="AB34" s="941"/>
      <c r="AC34" s="941"/>
      <c r="AD34" s="941"/>
      <c r="AE34" s="941"/>
      <c r="AF34" s="941"/>
      <c r="AG34" s="941"/>
      <c r="AH34" s="941"/>
      <c r="AI34" s="941"/>
      <c r="AJ34" s="941"/>
      <c r="AK34" s="941"/>
      <c r="AL34" s="941"/>
      <c r="AM34" s="941"/>
      <c r="AN34" s="941"/>
      <c r="AO34" s="941"/>
      <c r="AP34" s="941"/>
      <c r="AQ34" s="941"/>
      <c r="AR34" s="941"/>
      <c r="AS34" s="941"/>
      <c r="AT34" s="941"/>
      <c r="AU34" s="941"/>
      <c r="AV34" s="941"/>
      <c r="AW34" s="941"/>
      <c r="AX34" s="941"/>
      <c r="AY34" s="941"/>
      <c r="AZ34" s="941"/>
      <c r="BA34" s="941"/>
      <c r="BB34" s="941"/>
      <c r="BC34" s="941"/>
      <c r="BD34" s="941"/>
      <c r="BE34" s="941"/>
      <c r="BF34" s="941"/>
      <c r="BG34" s="941"/>
      <c r="BH34" s="941"/>
      <c r="BI34" s="941"/>
      <c r="BJ34" s="941"/>
      <c r="BK34" s="941"/>
      <c r="BL34" s="941"/>
      <c r="BM34" s="941"/>
      <c r="BN34" s="941"/>
      <c r="BO34" s="941"/>
      <c r="BP34" s="941"/>
      <c r="BQ34" s="941"/>
    </row>
    <row r="35" spans="1:69" s="2" customFormat="1" ht="15" customHeight="1">
      <c r="A35" s="1063"/>
      <c r="B35" s="1063"/>
      <c r="C35" s="1063"/>
      <c r="D35" s="1065"/>
      <c r="E35" s="1063"/>
      <c r="F35" s="1074"/>
      <c r="G35" s="1063"/>
      <c r="H35" s="1065"/>
      <c r="I35" s="1063"/>
      <c r="J35" s="1074"/>
      <c r="K35" s="1063"/>
      <c r="L35" s="1065"/>
      <c r="M35" s="1063"/>
      <c r="N35" s="1074"/>
      <c r="O35" s="1063"/>
      <c r="P35" s="1065"/>
      <c r="Q35" s="1063"/>
      <c r="R35" s="1074"/>
      <c r="S35" s="1063"/>
      <c r="T35" s="1065"/>
      <c r="U35" s="1063"/>
      <c r="V35" s="1074"/>
      <c r="W35" s="1063"/>
      <c r="X35" s="1065"/>
      <c r="Y35" s="1063"/>
      <c r="Z35" s="1074"/>
      <c r="AA35" s="1196"/>
      <c r="AB35" s="941"/>
      <c r="AC35" s="941"/>
      <c r="AD35" s="941"/>
      <c r="AE35" s="941"/>
      <c r="AF35" s="941"/>
      <c r="AG35" s="941"/>
      <c r="AH35" s="941"/>
      <c r="AI35" s="941"/>
      <c r="AJ35" s="941"/>
      <c r="AK35" s="941"/>
      <c r="AL35" s="941"/>
      <c r="AM35" s="941"/>
      <c r="AN35" s="941"/>
      <c r="AO35" s="941"/>
      <c r="AP35" s="941"/>
      <c r="AQ35" s="941"/>
      <c r="AR35" s="941"/>
      <c r="AS35" s="941"/>
      <c r="AT35" s="941"/>
      <c r="AU35" s="941"/>
      <c r="AV35" s="941"/>
      <c r="AW35" s="941"/>
      <c r="AX35" s="941"/>
      <c r="AY35" s="941"/>
      <c r="AZ35" s="941"/>
      <c r="BA35" s="941"/>
      <c r="BB35" s="941"/>
      <c r="BC35" s="941"/>
      <c r="BD35" s="941"/>
      <c r="BE35" s="941"/>
      <c r="BF35" s="941"/>
      <c r="BG35" s="941"/>
      <c r="BH35" s="941"/>
      <c r="BI35" s="941"/>
      <c r="BJ35" s="941"/>
      <c r="BK35" s="941"/>
      <c r="BL35" s="941"/>
      <c r="BM35" s="941"/>
      <c r="BN35" s="941"/>
      <c r="BO35" s="941"/>
      <c r="BP35" s="941"/>
      <c r="BQ35" s="941"/>
    </row>
    <row r="36" spans="1:69" ht="17.100000000000001" customHeight="1">
      <c r="A36" s="1063"/>
      <c r="B36" s="1063"/>
      <c r="C36" s="1063"/>
      <c r="D36" s="1065"/>
      <c r="E36" s="1063"/>
      <c r="F36" s="1076"/>
      <c r="G36" s="1063"/>
      <c r="H36" s="1065"/>
      <c r="I36" s="1063"/>
      <c r="J36" s="1076"/>
      <c r="K36" s="1063"/>
      <c r="L36" s="1065"/>
      <c r="M36" s="1063"/>
      <c r="N36" s="1076"/>
      <c r="O36" s="1063"/>
      <c r="P36" s="1065"/>
      <c r="Q36" s="1063"/>
      <c r="R36" s="1076"/>
      <c r="S36" s="1063"/>
      <c r="T36" s="1065"/>
      <c r="U36" s="1063"/>
      <c r="V36" s="1076"/>
      <c r="W36" s="1063"/>
      <c r="X36" s="1065"/>
      <c r="Y36" s="1063"/>
      <c r="Z36" s="1076"/>
    </row>
    <row r="37" spans="1:69" ht="17.100000000000001" customHeight="1">
      <c r="A37" s="1063"/>
      <c r="B37" s="1063"/>
      <c r="C37" s="1063"/>
      <c r="D37" s="1065"/>
      <c r="E37" s="1063"/>
      <c r="F37" s="1076"/>
      <c r="G37" s="1063"/>
      <c r="H37" s="1065"/>
      <c r="I37" s="1063"/>
      <c r="J37" s="1076"/>
      <c r="K37" s="1063"/>
      <c r="L37" s="1065"/>
      <c r="M37" s="1063"/>
      <c r="N37" s="1076"/>
      <c r="O37" s="1063"/>
      <c r="P37" s="1065"/>
      <c r="Q37" s="1063"/>
      <c r="R37" s="1076"/>
      <c r="S37" s="1063"/>
      <c r="T37" s="1065"/>
      <c r="U37" s="1063"/>
      <c r="V37" s="1076"/>
      <c r="W37" s="1063"/>
      <c r="X37" s="1065"/>
      <c r="Y37" s="1063"/>
      <c r="Z37" s="1076"/>
    </row>
    <row r="38" spans="1:69" ht="17.100000000000001" customHeight="1">
      <c r="A38" s="1063"/>
      <c r="B38" s="1063"/>
      <c r="C38" s="1063"/>
      <c r="D38" s="1065"/>
      <c r="E38" s="1063"/>
      <c r="F38" s="1076"/>
      <c r="G38" s="1063"/>
      <c r="H38" s="1065"/>
      <c r="I38" s="1063"/>
      <c r="J38" s="1076"/>
      <c r="K38" s="1063"/>
      <c r="L38" s="1065"/>
      <c r="M38" s="1063"/>
      <c r="N38" s="1076"/>
      <c r="O38" s="1063"/>
      <c r="P38" s="1065"/>
      <c r="Q38" s="1063"/>
      <c r="R38" s="1076"/>
      <c r="S38" s="1063"/>
      <c r="T38" s="1065"/>
      <c r="U38" s="1063"/>
      <c r="V38" s="1076"/>
      <c r="W38" s="1063"/>
      <c r="X38" s="1065"/>
      <c r="Y38" s="1063"/>
      <c r="Z38" s="1076"/>
    </row>
    <row r="39" spans="1:69" ht="17.100000000000001" customHeight="1">
      <c r="A39" s="1063"/>
      <c r="B39" s="1063"/>
      <c r="C39" s="1063"/>
      <c r="D39" s="1065"/>
      <c r="E39" s="1063"/>
      <c r="F39" s="1076"/>
      <c r="G39" s="1063"/>
      <c r="H39" s="1065"/>
      <c r="I39" s="1063"/>
      <c r="J39" s="1076"/>
      <c r="K39" s="1063"/>
      <c r="L39" s="1065"/>
      <c r="M39" s="1063"/>
      <c r="N39" s="1076"/>
      <c r="O39" s="1063"/>
      <c r="P39" s="1065"/>
      <c r="Q39" s="1063"/>
      <c r="R39" s="1076"/>
      <c r="S39" s="1063"/>
      <c r="T39" s="1065"/>
      <c r="U39" s="1063"/>
      <c r="V39" s="1076"/>
      <c r="W39" s="1063"/>
      <c r="X39" s="1065"/>
      <c r="Y39" s="1063"/>
      <c r="Z39" s="1076"/>
    </row>
    <row r="40" spans="1:69" ht="12">
      <c r="A40" s="1063"/>
      <c r="B40" s="1063"/>
      <c r="C40" s="1063"/>
      <c r="D40" s="1065"/>
      <c r="E40" s="1063"/>
      <c r="F40" s="1076"/>
      <c r="G40" s="1063"/>
      <c r="H40" s="1065"/>
      <c r="I40" s="1063"/>
      <c r="J40" s="1076"/>
      <c r="K40" s="1063"/>
      <c r="L40" s="1065"/>
      <c r="M40" s="1063"/>
      <c r="N40" s="1076"/>
      <c r="O40" s="1063"/>
      <c r="P40" s="1065"/>
      <c r="Q40" s="1063"/>
      <c r="R40" s="1076"/>
      <c r="S40" s="1063"/>
      <c r="T40" s="1065"/>
      <c r="U40" s="1063"/>
      <c r="V40" s="1076"/>
      <c r="W40" s="1063"/>
      <c r="X40" s="1065"/>
      <c r="Y40" s="1063"/>
      <c r="Z40" s="1076"/>
    </row>
    <row r="41" spans="1:69" ht="12">
      <c r="A41" s="1063"/>
      <c r="B41" s="1063"/>
      <c r="C41" s="1063"/>
      <c r="E41" s="1063"/>
      <c r="F41" s="1076"/>
      <c r="G41" s="1063"/>
      <c r="I41" s="1063"/>
      <c r="J41" s="1076"/>
      <c r="K41" s="1063"/>
      <c r="M41" s="1063"/>
      <c r="N41" s="1076"/>
      <c r="O41" s="1063"/>
      <c r="Q41" s="1063"/>
      <c r="R41" s="1076"/>
      <c r="S41" s="1063"/>
      <c r="U41" s="1063"/>
      <c r="V41" s="1076"/>
      <c r="W41" s="1063"/>
      <c r="Y41" s="1063"/>
      <c r="Z41" s="1076"/>
    </row>
    <row r="42" spans="1:69" ht="12">
      <c r="A42" s="1063"/>
      <c r="B42" s="1063"/>
      <c r="C42" s="1063"/>
      <c r="E42" s="1063"/>
      <c r="F42" s="1076"/>
      <c r="G42" s="1063"/>
      <c r="I42" s="1063"/>
      <c r="J42" s="1076"/>
      <c r="K42" s="1063"/>
      <c r="M42" s="1063"/>
      <c r="N42" s="1076"/>
      <c r="O42" s="1063"/>
      <c r="Q42" s="1063"/>
      <c r="R42" s="1076"/>
      <c r="S42" s="1063"/>
      <c r="U42" s="1063"/>
      <c r="V42" s="1076"/>
      <c r="W42" s="1063"/>
      <c r="Y42" s="1063"/>
      <c r="Z42" s="1076"/>
    </row>
    <row r="43" spans="1:69" ht="12">
      <c r="A43" s="1063"/>
      <c r="B43" s="1063"/>
      <c r="C43" s="1063"/>
      <c r="E43" s="1063"/>
      <c r="F43" s="1076"/>
      <c r="G43" s="1063"/>
      <c r="I43" s="1063"/>
      <c r="J43" s="1076"/>
      <c r="K43" s="1063"/>
      <c r="M43" s="1063"/>
      <c r="N43" s="1076"/>
      <c r="O43" s="1063"/>
      <c r="Q43" s="1063"/>
      <c r="R43" s="1076"/>
      <c r="S43" s="1063"/>
      <c r="U43" s="1063"/>
      <c r="V43" s="1076"/>
      <c r="W43" s="1063"/>
      <c r="Y43" s="1063"/>
      <c r="Z43" s="1076"/>
    </row>
    <row r="44" spans="1:69">
      <c r="A44" s="1063"/>
      <c r="B44" s="1063"/>
      <c r="C44" s="1063"/>
      <c r="E44" s="1063"/>
      <c r="G44" s="1063"/>
      <c r="I44" s="1063"/>
      <c r="K44" s="1063"/>
      <c r="M44" s="1063"/>
      <c r="O44" s="1063"/>
      <c r="Q44" s="1063"/>
      <c r="S44" s="1063"/>
      <c r="U44" s="1063"/>
      <c r="W44" s="1063"/>
      <c r="Y44" s="1063"/>
    </row>
    <row r="45" spans="1:69">
      <c r="A45" s="1063"/>
      <c r="B45" s="1063"/>
      <c r="C45" s="1063"/>
      <c r="E45" s="1063"/>
      <c r="G45" s="1063"/>
      <c r="I45" s="1063"/>
      <c r="K45" s="1063"/>
      <c r="M45" s="1063"/>
      <c r="O45" s="1063"/>
      <c r="Q45" s="1063"/>
      <c r="S45" s="1063"/>
      <c r="U45" s="1063"/>
      <c r="W45" s="1063"/>
      <c r="Y45" s="1063"/>
    </row>
    <row r="55" spans="2:11">
      <c r="B55" s="2"/>
      <c r="C55" s="2"/>
      <c r="D55" s="2"/>
      <c r="E55" s="2"/>
      <c r="F55" s="2"/>
      <c r="G55" s="2"/>
      <c r="H55" s="2"/>
      <c r="I55" s="2"/>
      <c r="J55" s="2"/>
    </row>
    <row r="56" spans="2:11">
      <c r="B56" s="1077"/>
      <c r="C56" s="1077"/>
      <c r="D56" s="1077"/>
      <c r="E56" s="1077"/>
      <c r="F56" s="1077"/>
      <c r="G56" s="1077"/>
      <c r="H56" s="2"/>
      <c r="I56" s="2"/>
      <c r="J56" s="2"/>
      <c r="K56" s="2"/>
    </row>
  </sheetData>
  <sheetProtection algorithmName="SHA-512" hashValue="axBc4kkxqyc8UTb7KBkYthsPMp8VW4yRqjZGKZg1CGc/NSLtVW6wCmh+TLTWqUnxRaKfr6uJRL3k5hcHfLqV7A==" saltValue="QfF43YHD06gSmxn7P8ruLA==" spinCount="100000" sheet="1" objects="1" scenarios="1"/>
  <mergeCells count="29">
    <mergeCell ref="E13:E14"/>
    <mergeCell ref="F13:F14"/>
    <mergeCell ref="G13:G14"/>
    <mergeCell ref="P1:Q1"/>
    <mergeCell ref="N1:O1"/>
    <mergeCell ref="P2:Q3"/>
    <mergeCell ref="D1:H1"/>
    <mergeCell ref="I13:I14"/>
    <mergeCell ref="H13:H14"/>
    <mergeCell ref="J13:J14"/>
    <mergeCell ref="D13:D14"/>
    <mergeCell ref="M2:O3"/>
    <mergeCell ref="A12:A16"/>
    <mergeCell ref="A18:A22"/>
    <mergeCell ref="A5:A10"/>
    <mergeCell ref="A4:B4"/>
    <mergeCell ref="C13:C14"/>
    <mergeCell ref="A1:B1"/>
    <mergeCell ref="I1:L1"/>
    <mergeCell ref="A2:B2"/>
    <mergeCell ref="C2:H3"/>
    <mergeCell ref="I2:L3"/>
    <mergeCell ref="A3:B3"/>
    <mergeCell ref="R1:R2"/>
    <mergeCell ref="V1:Z1"/>
    <mergeCell ref="V2:Z3"/>
    <mergeCell ref="AB4:AB23"/>
    <mergeCell ref="S1:U2"/>
    <mergeCell ref="S3:U3"/>
  </mergeCells>
  <phoneticPr fontId="9"/>
  <conditionalFormatting sqref="F5:F23">
    <cfRule type="expression" dxfId="255" priority="28" stopIfTrue="1">
      <formula>E5&lt;F5</formula>
    </cfRule>
  </conditionalFormatting>
  <conditionalFormatting sqref="J5:J23">
    <cfRule type="expression" dxfId="254" priority="1" stopIfTrue="1">
      <formula>I5&lt;J5</formula>
    </cfRule>
  </conditionalFormatting>
  <conditionalFormatting sqref="V5">
    <cfRule type="expression" dxfId="253" priority="13" stopIfTrue="1">
      <formula>U5&lt;V5</formula>
    </cfRule>
  </conditionalFormatting>
  <conditionalFormatting sqref="Z5:Z23">
    <cfRule type="expression" dxfId="252" priority="12" stopIfTrue="1">
      <formula>Y5&lt;Z5</formula>
    </cfRule>
  </conditionalFormatting>
  <pageMargins left="0.59055118110236227" right="0.19685039370078741" top="0.39370078740157483" bottom="0.39370078740157483" header="0.51181102362204722" footer="0.51181102362204722"/>
  <pageSetup paperSize="9" orientation="landscape" r:id="rId1"/>
  <headerFooter alignWithMargins="0"/>
  <ignoredErrors>
    <ignoredError sqref="C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1B5F-5D02-451F-8A7C-AEE7C8AEC372}">
  <sheetPr codeName="Sheet7">
    <pageSetUpPr fitToPage="1"/>
  </sheetPr>
  <dimension ref="A1:BQ60"/>
  <sheetViews>
    <sheetView showGridLines="0" showZeros="0" zoomScaleNormal="100" workbookViewId="0">
      <selection activeCell="F5" sqref="F5"/>
    </sheetView>
  </sheetViews>
  <sheetFormatPr defaultRowHeight="11.25"/>
  <cols>
    <col min="1" max="1" width="3.375" style="941" customWidth="1"/>
    <col min="2" max="2" width="7.25" style="941" customWidth="1"/>
    <col min="3" max="3" width="7.125" style="941" customWidth="1"/>
    <col min="4" max="4" width="2.75" style="941" customWidth="1"/>
    <col min="5" max="5" width="4.875" style="941" customWidth="1"/>
    <col min="6" max="7" width="7.125" style="941" customWidth="1"/>
    <col min="8" max="8" width="1.625" style="941" customWidth="1"/>
    <col min="9" max="9" width="5.125" style="941" customWidth="1"/>
    <col min="10" max="11" width="7.125" style="941" customWidth="1"/>
    <col min="12" max="12" width="1.625" style="941" customWidth="1"/>
    <col min="13" max="13" width="5.125" style="941" customWidth="1"/>
    <col min="14" max="15" width="7.125" style="941" customWidth="1"/>
    <col min="16" max="16" width="1.625" style="941" customWidth="1"/>
    <col min="17" max="17" width="5.125" style="941" customWidth="1"/>
    <col min="18" max="18" width="7.125" style="941" customWidth="1"/>
    <col min="19" max="19" width="7.25" style="941" customWidth="1"/>
    <col min="20" max="20" width="1.5" style="941" customWidth="1"/>
    <col min="21" max="21" width="5.125" style="941" customWidth="1"/>
    <col min="22" max="23" width="7.125" style="941" customWidth="1"/>
    <col min="24" max="24" width="1.25" style="941" customWidth="1"/>
    <col min="25" max="25" width="5.125" style="941" customWidth="1"/>
    <col min="26" max="26" width="7.125" style="941" customWidth="1"/>
    <col min="27" max="27" width="0.5" style="941" customWidth="1"/>
    <col min="28" max="28" width="2.75" style="941" customWidth="1"/>
    <col min="29" max="29" width="3" style="941" customWidth="1"/>
    <col min="30" max="30" width="5.875" style="941" customWidth="1"/>
    <col min="31" max="31" width="3.375" style="941" customWidth="1"/>
    <col min="32" max="16384" width="9" style="941"/>
  </cols>
  <sheetData>
    <row r="1" spans="1:69" ht="15" customHeight="1">
      <c r="A1" s="1506">
        <f>青森市!A1</f>
        <v>45748</v>
      </c>
      <c r="B1" s="1507"/>
      <c r="C1" s="1479" t="s">
        <v>80</v>
      </c>
      <c r="D1" s="1613"/>
      <c r="E1" s="1436">
        <f>青森市!D1</f>
        <v>0</v>
      </c>
      <c r="F1" s="1436"/>
      <c r="G1" s="1436"/>
      <c r="H1" s="1523"/>
      <c r="I1" s="1508" t="s">
        <v>81</v>
      </c>
      <c r="J1" s="1509"/>
      <c r="K1" s="1509"/>
      <c r="L1" s="1510"/>
      <c r="M1" s="7" t="s">
        <v>342</v>
      </c>
      <c r="N1" s="1437">
        <f>青森市!N1</f>
        <v>0</v>
      </c>
      <c r="O1" s="1438"/>
      <c r="P1" s="1479" t="s">
        <v>83</v>
      </c>
      <c r="Q1" s="1493"/>
      <c r="R1" s="1479" t="s">
        <v>152</v>
      </c>
      <c r="S1" s="1481">
        <f>青森市!S1</f>
        <v>0</v>
      </c>
      <c r="T1" s="1482"/>
      <c r="U1" s="1483"/>
      <c r="V1" s="1466" t="s">
        <v>84</v>
      </c>
      <c r="W1" s="1467"/>
      <c r="X1" s="1467"/>
      <c r="Y1" s="1467"/>
      <c r="Z1" s="1468"/>
      <c r="AA1" s="940"/>
    </row>
    <row r="2" spans="1:69" ht="18" customHeight="1">
      <c r="A2" s="1511" t="s">
        <v>172</v>
      </c>
      <c r="B2" s="1512"/>
      <c r="C2" s="1513">
        <f>青森市!C2</f>
        <v>0</v>
      </c>
      <c r="D2" s="1514"/>
      <c r="E2" s="1514"/>
      <c r="F2" s="1514"/>
      <c r="G2" s="1514"/>
      <c r="H2" s="1514"/>
      <c r="I2" s="1515">
        <f>青森市!I2</f>
        <v>0</v>
      </c>
      <c r="J2" s="1516"/>
      <c r="K2" s="1516"/>
      <c r="L2" s="1517"/>
      <c r="M2" s="1486">
        <f>青森市!M2</f>
        <v>0</v>
      </c>
      <c r="N2" s="1487"/>
      <c r="O2" s="1488"/>
      <c r="P2" s="1489">
        <f>青森市!P2</f>
        <v>0</v>
      </c>
      <c r="Q2" s="1490"/>
      <c r="R2" s="1480"/>
      <c r="S2" s="1484"/>
      <c r="T2" s="1484"/>
      <c r="U2" s="1485"/>
      <c r="V2" s="1495">
        <f>青森市!V2</f>
        <v>0</v>
      </c>
      <c r="W2" s="1496"/>
      <c r="X2" s="1496"/>
      <c r="Y2" s="1496"/>
      <c r="Z2" s="1497"/>
      <c r="AA2" s="940"/>
      <c r="AB2" s="942">
        <v>5</v>
      </c>
    </row>
    <row r="3" spans="1:69" ht="18" customHeight="1">
      <c r="A3" s="1521" t="s">
        <v>153</v>
      </c>
      <c r="B3" s="1522"/>
      <c r="C3" s="1513"/>
      <c r="D3" s="1514"/>
      <c r="E3" s="1514"/>
      <c r="F3" s="1514"/>
      <c r="G3" s="1514"/>
      <c r="H3" s="1514"/>
      <c r="I3" s="1518"/>
      <c r="J3" s="1519"/>
      <c r="K3" s="1519"/>
      <c r="L3" s="1520"/>
      <c r="M3" s="1486"/>
      <c r="N3" s="1487"/>
      <c r="O3" s="1488"/>
      <c r="P3" s="1491"/>
      <c r="Q3" s="1492"/>
      <c r="R3" s="943" t="s">
        <v>154</v>
      </c>
      <c r="S3" s="1501">
        <f>F13+R13+V13+R23+F30+J13+J23+J30+N23+N30+Z30</f>
        <v>0</v>
      </c>
      <c r="T3" s="1502"/>
      <c r="U3" s="1503"/>
      <c r="V3" s="1495"/>
      <c r="W3" s="1499"/>
      <c r="X3" s="1499"/>
      <c r="Y3" s="1499"/>
      <c r="Z3" s="1500"/>
      <c r="AB3" s="1"/>
    </row>
    <row r="4" spans="1:69" ht="18.95" customHeight="1">
      <c r="A4" s="1526" t="s">
        <v>85</v>
      </c>
      <c r="B4" s="1527"/>
      <c r="C4" s="1292" t="s">
        <v>158</v>
      </c>
      <c r="D4" s="945"/>
      <c r="E4" s="946" t="s">
        <v>86</v>
      </c>
      <c r="F4" s="1293" t="s">
        <v>87</v>
      </c>
      <c r="G4" s="1610" t="s">
        <v>31</v>
      </c>
      <c r="H4" s="1611"/>
      <c r="I4" s="946" t="s">
        <v>86</v>
      </c>
      <c r="J4" s="947" t="s">
        <v>87</v>
      </c>
      <c r="K4" s="1294"/>
      <c r="L4" s="945"/>
      <c r="M4" s="946"/>
      <c r="N4" s="947"/>
      <c r="O4" s="1294" t="s">
        <v>292</v>
      </c>
      <c r="P4" s="945"/>
      <c r="Q4" s="946" t="s">
        <v>86</v>
      </c>
      <c r="R4" s="1293" t="s">
        <v>87</v>
      </c>
      <c r="S4" s="1608" t="s">
        <v>289</v>
      </c>
      <c r="T4" s="1609"/>
      <c r="U4" s="946" t="s">
        <v>86</v>
      </c>
      <c r="V4" s="947" t="s">
        <v>87</v>
      </c>
      <c r="W4" s="1296"/>
      <c r="X4" s="1297"/>
      <c r="Y4" s="946"/>
      <c r="Z4" s="947"/>
      <c r="AA4" s="957"/>
      <c r="AB4" s="1478" t="s">
        <v>313</v>
      </c>
      <c r="AF4" s="959"/>
    </row>
    <row r="5" spans="1:69" s="2" customFormat="1" ht="18" customHeight="1">
      <c r="A5" s="1550" t="s">
        <v>303</v>
      </c>
      <c r="B5" s="1298" t="s">
        <v>295</v>
      </c>
      <c r="C5" s="1085" t="s">
        <v>293</v>
      </c>
      <c r="D5" s="963" t="s">
        <v>39</v>
      </c>
      <c r="E5" s="964">
        <v>1250</v>
      </c>
      <c r="F5" s="837"/>
      <c r="G5" s="967" t="s">
        <v>293</v>
      </c>
      <c r="H5" s="968" t="s">
        <v>441</v>
      </c>
      <c r="I5" s="969">
        <v>350</v>
      </c>
      <c r="J5" s="906"/>
      <c r="K5" s="967"/>
      <c r="L5" s="1299"/>
      <c r="M5" s="969"/>
      <c r="N5" s="1088"/>
      <c r="O5" s="1300" t="s">
        <v>851</v>
      </c>
      <c r="P5" s="1299"/>
      <c r="Q5" s="969">
        <v>200</v>
      </c>
      <c r="R5" s="837"/>
      <c r="S5" s="967" t="s">
        <v>293</v>
      </c>
      <c r="T5" s="1299"/>
      <c r="U5" s="969">
        <v>1680</v>
      </c>
      <c r="V5" s="128"/>
      <c r="W5" s="1039"/>
      <c r="X5" s="1040"/>
      <c r="Y5" s="1041"/>
      <c r="Z5" s="1042"/>
      <c r="AA5" s="971"/>
      <c r="AB5" s="1478"/>
      <c r="AC5" s="941"/>
      <c r="AD5" s="959"/>
      <c r="AE5" s="941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1"/>
      <c r="BI5" s="941"/>
      <c r="BJ5" s="941"/>
      <c r="BK5" s="941"/>
      <c r="BL5" s="941"/>
      <c r="BM5" s="941"/>
      <c r="BN5" s="941"/>
      <c r="BO5" s="941"/>
      <c r="BP5" s="941"/>
      <c r="BQ5" s="941"/>
    </row>
    <row r="6" spans="1:69" s="2" customFormat="1" ht="18" customHeight="1">
      <c r="A6" s="1551"/>
      <c r="B6" s="1089" t="s">
        <v>296</v>
      </c>
      <c r="C6" s="1280" t="s">
        <v>294</v>
      </c>
      <c r="D6" s="989" t="s">
        <v>39</v>
      </c>
      <c r="E6" s="990">
        <v>500</v>
      </c>
      <c r="F6" s="837"/>
      <c r="G6" s="1021" t="s">
        <v>294</v>
      </c>
      <c r="H6" s="1091" t="s">
        <v>441</v>
      </c>
      <c r="I6" s="1005">
        <v>40</v>
      </c>
      <c r="J6" s="142"/>
      <c r="K6" s="1021"/>
      <c r="L6" s="1301"/>
      <c r="M6" s="1005"/>
      <c r="N6" s="1125"/>
      <c r="O6" s="1231" t="s">
        <v>150</v>
      </c>
      <c r="P6" s="977" t="s">
        <v>830</v>
      </c>
      <c r="Q6" s="1005">
        <v>50</v>
      </c>
      <c r="R6" s="1370"/>
      <c r="S6" s="976" t="s">
        <v>150</v>
      </c>
      <c r="T6" s="977"/>
      <c r="U6" s="978">
        <v>1020</v>
      </c>
      <c r="V6" s="128"/>
      <c r="W6" s="1049"/>
      <c r="X6" s="1008"/>
      <c r="Y6" s="1009"/>
      <c r="Z6" s="1010"/>
      <c r="AA6" s="982"/>
      <c r="AB6" s="1478"/>
      <c r="AC6" s="941"/>
      <c r="AD6" s="941"/>
      <c r="AE6" s="941"/>
      <c r="AF6" s="941"/>
      <c r="AG6" s="941"/>
      <c r="AH6" s="941"/>
      <c r="AI6" s="941"/>
      <c r="AJ6" s="941"/>
      <c r="AK6" s="941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  <c r="BG6" s="941"/>
      <c r="BH6" s="941"/>
      <c r="BI6" s="941"/>
      <c r="BJ6" s="941"/>
      <c r="BK6" s="941"/>
      <c r="BL6" s="941"/>
      <c r="BM6" s="941"/>
      <c r="BN6" s="941"/>
      <c r="BO6" s="941"/>
      <c r="BP6" s="941"/>
      <c r="BQ6" s="941"/>
    </row>
    <row r="7" spans="1:69" s="2" customFormat="1" ht="18" customHeight="1">
      <c r="A7" s="1551"/>
      <c r="B7" s="1089" t="s">
        <v>297</v>
      </c>
      <c r="C7" s="1575" t="s">
        <v>358</v>
      </c>
      <c r="D7" s="1604" t="s">
        <v>39</v>
      </c>
      <c r="E7" s="1571">
        <v>350</v>
      </c>
      <c r="F7" s="1597"/>
      <c r="G7" s="1569" t="s">
        <v>976</v>
      </c>
      <c r="H7" s="1577" t="s">
        <v>992</v>
      </c>
      <c r="I7" s="1571">
        <v>150</v>
      </c>
      <c r="J7" s="1579"/>
      <c r="K7" s="1206"/>
      <c r="L7" s="995"/>
      <c r="M7" s="978"/>
      <c r="N7" s="1092"/>
      <c r="O7" s="1302" t="s">
        <v>852</v>
      </c>
      <c r="P7" s="977" t="s">
        <v>830</v>
      </c>
      <c r="Q7" s="978">
        <v>30</v>
      </c>
      <c r="R7" s="837"/>
      <c r="S7" s="967" t="s">
        <v>387</v>
      </c>
      <c r="T7" s="975" t="s">
        <v>39</v>
      </c>
      <c r="U7" s="969">
        <v>2730</v>
      </c>
      <c r="V7" s="128"/>
      <c r="W7" s="1049"/>
      <c r="X7" s="1008"/>
      <c r="Y7" s="1009"/>
      <c r="Z7" s="1010"/>
      <c r="AA7" s="982"/>
      <c r="AB7" s="1478"/>
      <c r="AC7" s="941"/>
      <c r="AD7" s="941"/>
      <c r="AE7" s="941"/>
      <c r="AF7" s="941"/>
      <c r="AG7" s="941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  <c r="BG7" s="941"/>
      <c r="BH7" s="941"/>
      <c r="BI7" s="941"/>
      <c r="BJ7" s="941"/>
      <c r="BK7" s="941"/>
      <c r="BL7" s="941"/>
      <c r="BM7" s="941"/>
      <c r="BN7" s="941"/>
      <c r="BO7" s="941"/>
      <c r="BP7" s="941"/>
      <c r="BQ7" s="941"/>
    </row>
    <row r="8" spans="1:69" s="2" customFormat="1" ht="18" customHeight="1">
      <c r="A8" s="1551"/>
      <c r="B8" s="1089" t="s">
        <v>298</v>
      </c>
      <c r="C8" s="1576"/>
      <c r="D8" s="1605"/>
      <c r="E8" s="1572"/>
      <c r="F8" s="1598"/>
      <c r="G8" s="1570"/>
      <c r="H8" s="1578"/>
      <c r="I8" s="1572"/>
      <c r="J8" s="1580"/>
      <c r="K8" s="967"/>
      <c r="L8" s="1299"/>
      <c r="M8" s="969"/>
      <c r="N8" s="1088"/>
      <c r="O8" s="980"/>
      <c r="P8" s="1299"/>
      <c r="Q8" s="969"/>
      <c r="R8" s="1303"/>
      <c r="S8" s="1227"/>
      <c r="T8" s="1008"/>
      <c r="U8" s="1009"/>
      <c r="V8" s="1228"/>
      <c r="W8" s="1049"/>
      <c r="X8" s="1008"/>
      <c r="Y8" s="1009"/>
      <c r="Z8" s="1010"/>
      <c r="AA8" s="982"/>
      <c r="AB8" s="1478"/>
      <c r="AC8" s="941"/>
      <c r="AD8" s="941"/>
      <c r="AE8" s="941"/>
      <c r="AF8" s="941"/>
      <c r="AG8" s="941"/>
      <c r="AH8" s="941"/>
      <c r="AI8" s="941"/>
      <c r="AJ8" s="941"/>
      <c r="AK8" s="941"/>
      <c r="AL8" s="941"/>
      <c r="AM8" s="941"/>
      <c r="AN8" s="941"/>
      <c r="AO8" s="941"/>
      <c r="AP8" s="941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  <c r="BG8" s="941"/>
      <c r="BH8" s="941"/>
      <c r="BI8" s="941"/>
      <c r="BJ8" s="941"/>
      <c r="BK8" s="941"/>
      <c r="BL8" s="941"/>
      <c r="BM8" s="941"/>
      <c r="BN8" s="941"/>
      <c r="BO8" s="941"/>
      <c r="BP8" s="941"/>
      <c r="BQ8" s="941"/>
    </row>
    <row r="9" spans="1:69" s="2" customFormat="1" ht="18" customHeight="1">
      <c r="A9" s="1551"/>
      <c r="B9" s="1250" t="s">
        <v>299</v>
      </c>
      <c r="C9" s="1575" t="s">
        <v>149</v>
      </c>
      <c r="D9" s="1604" t="s">
        <v>39</v>
      </c>
      <c r="E9" s="1571">
        <v>1500</v>
      </c>
      <c r="F9" s="1599"/>
      <c r="G9" s="1569" t="s">
        <v>149</v>
      </c>
      <c r="H9" s="1577" t="s">
        <v>992</v>
      </c>
      <c r="I9" s="1571">
        <v>220</v>
      </c>
      <c r="J9" s="1586"/>
      <c r="K9" s="1050"/>
      <c r="L9" s="995"/>
      <c r="M9" s="978"/>
      <c r="N9" s="1092"/>
      <c r="O9" s="1300"/>
      <c r="P9" s="977"/>
      <c r="Q9" s="978"/>
      <c r="R9" s="1150"/>
      <c r="S9" s="1593" t="s">
        <v>1001</v>
      </c>
      <c r="T9" s="1594"/>
      <c r="U9" s="1594"/>
      <c r="V9" s="1595"/>
      <c r="W9" s="1049"/>
      <c r="X9" s="1008"/>
      <c r="Y9" s="1009"/>
      <c r="Z9" s="1010"/>
      <c r="AA9" s="971"/>
      <c r="AB9" s="1478"/>
      <c r="AC9" s="941"/>
      <c r="AD9" s="941"/>
      <c r="AE9" s="941"/>
      <c r="AF9" s="941"/>
      <c r="AG9" s="941"/>
      <c r="AH9" s="941"/>
      <c r="AI9" s="941"/>
      <c r="AJ9" s="941"/>
      <c r="AK9" s="941"/>
      <c r="AL9" s="941"/>
      <c r="AM9" s="941"/>
      <c r="AN9" s="941"/>
      <c r="AO9" s="941"/>
      <c r="AP9" s="941"/>
      <c r="AQ9" s="941"/>
      <c r="AR9" s="941"/>
      <c r="AS9" s="941"/>
      <c r="AT9" s="941"/>
      <c r="AU9" s="941"/>
      <c r="AV9" s="941"/>
      <c r="AW9" s="941"/>
      <c r="AX9" s="941"/>
      <c r="AY9" s="941"/>
      <c r="AZ9" s="941"/>
      <c r="BA9" s="941"/>
      <c r="BB9" s="941"/>
      <c r="BC9" s="941"/>
      <c r="BD9" s="941"/>
      <c r="BE9" s="941"/>
      <c r="BF9" s="941"/>
      <c r="BG9" s="941"/>
      <c r="BH9" s="941"/>
      <c r="BI9" s="941"/>
      <c r="BJ9" s="941"/>
      <c r="BK9" s="941"/>
      <c r="BL9" s="941"/>
      <c r="BM9" s="941"/>
      <c r="BN9" s="941"/>
      <c r="BO9" s="941"/>
      <c r="BP9" s="941"/>
      <c r="BQ9" s="941"/>
    </row>
    <row r="10" spans="1:69" s="2" customFormat="1" ht="18" customHeight="1">
      <c r="A10" s="1551"/>
      <c r="B10" s="1089" t="s">
        <v>300</v>
      </c>
      <c r="C10" s="1612"/>
      <c r="D10" s="1616"/>
      <c r="E10" s="1589"/>
      <c r="F10" s="1600"/>
      <c r="G10" s="1585"/>
      <c r="H10" s="1590"/>
      <c r="I10" s="1589"/>
      <c r="J10" s="1587"/>
      <c r="K10" s="1050"/>
      <c r="L10" s="995"/>
      <c r="M10" s="978"/>
      <c r="N10" s="1092"/>
      <c r="O10" s="1305"/>
      <c r="P10" s="995"/>
      <c r="Q10" s="978"/>
      <c r="R10" s="1306"/>
      <c r="S10" s="1606" t="s">
        <v>391</v>
      </c>
      <c r="T10" s="1602"/>
      <c r="U10" s="1571">
        <v>760</v>
      </c>
      <c r="V10" s="1591"/>
      <c r="W10" s="1049"/>
      <c r="X10" s="1008"/>
      <c r="Y10" s="1009"/>
      <c r="Z10" s="1010"/>
      <c r="AA10" s="982"/>
      <c r="AB10" s="1478"/>
      <c r="AC10" s="941"/>
      <c r="AD10" s="941"/>
      <c r="AE10" s="941"/>
      <c r="AF10" s="941"/>
      <c r="AG10" s="941"/>
      <c r="AH10" s="941"/>
      <c r="AI10" s="941"/>
      <c r="AJ10" s="941"/>
      <c r="AK10" s="941"/>
      <c r="AL10" s="941"/>
      <c r="AM10" s="941"/>
      <c r="AN10" s="941"/>
      <c r="AO10" s="941"/>
      <c r="AP10" s="941"/>
      <c r="AQ10" s="941"/>
      <c r="AR10" s="941"/>
      <c r="AS10" s="941"/>
      <c r="AT10" s="941"/>
      <c r="AU10" s="941"/>
      <c r="AV10" s="941"/>
      <c r="AW10" s="941"/>
      <c r="AX10" s="941"/>
      <c r="AY10" s="941"/>
      <c r="AZ10" s="941"/>
      <c r="BA10" s="941"/>
      <c r="BB10" s="941"/>
      <c r="BC10" s="941"/>
      <c r="BD10" s="941"/>
      <c r="BE10" s="941"/>
      <c r="BF10" s="941"/>
      <c r="BG10" s="941"/>
      <c r="BH10" s="941"/>
      <c r="BI10" s="941"/>
      <c r="BJ10" s="941"/>
      <c r="BK10" s="941"/>
      <c r="BL10" s="941"/>
      <c r="BM10" s="941"/>
      <c r="BN10" s="941"/>
      <c r="BO10" s="941"/>
      <c r="BP10" s="941"/>
      <c r="BQ10" s="941"/>
    </row>
    <row r="11" spans="1:69" s="2" customFormat="1" ht="18" customHeight="1">
      <c r="A11" s="1551"/>
      <c r="B11" s="1089" t="s">
        <v>301</v>
      </c>
      <c r="C11" s="1576"/>
      <c r="D11" s="1605"/>
      <c r="E11" s="1572"/>
      <c r="F11" s="1601"/>
      <c r="G11" s="1570"/>
      <c r="H11" s="1578"/>
      <c r="I11" s="1572"/>
      <c r="J11" s="1588"/>
      <c r="K11" s="1245"/>
      <c r="L11" s="1299"/>
      <c r="M11" s="969"/>
      <c r="N11" s="1088"/>
      <c r="O11" s="1307"/>
      <c r="P11" s="1299"/>
      <c r="Q11" s="969"/>
      <c r="R11" s="1308"/>
      <c r="S11" s="1607"/>
      <c r="T11" s="1603"/>
      <c r="U11" s="1572"/>
      <c r="V11" s="1592"/>
      <c r="W11" s="1049"/>
      <c r="X11" s="1008"/>
      <c r="Y11" s="1009"/>
      <c r="Z11" s="1010"/>
      <c r="AA11" s="982"/>
      <c r="AB11" s="1478"/>
      <c r="AC11" s="941"/>
      <c r="AD11" s="941"/>
      <c r="AE11" s="941"/>
      <c r="AF11" s="941"/>
      <c r="AG11" s="941"/>
      <c r="AH11" s="941"/>
      <c r="AI11" s="941"/>
      <c r="AJ11" s="941"/>
      <c r="AK11" s="941"/>
      <c r="AL11" s="941"/>
      <c r="AM11" s="941"/>
      <c r="AN11" s="941"/>
      <c r="AO11" s="941"/>
      <c r="AP11" s="941"/>
      <c r="AQ11" s="941"/>
      <c r="AR11" s="941"/>
      <c r="AS11" s="941"/>
      <c r="AT11" s="941"/>
      <c r="AU11" s="941"/>
      <c r="AV11" s="941"/>
      <c r="AW11" s="941"/>
      <c r="AX11" s="941"/>
      <c r="AY11" s="941"/>
      <c r="AZ11" s="941"/>
      <c r="BA11" s="941"/>
      <c r="BB11" s="941"/>
      <c r="BC11" s="941"/>
      <c r="BD11" s="941"/>
      <c r="BE11" s="941"/>
      <c r="BF11" s="941"/>
      <c r="BG11" s="941"/>
      <c r="BH11" s="941"/>
      <c r="BI11" s="941"/>
      <c r="BJ11" s="941"/>
      <c r="BK11" s="941"/>
      <c r="BL11" s="941"/>
      <c r="BM11" s="941"/>
      <c r="BN11" s="941"/>
      <c r="BO11" s="941"/>
      <c r="BP11" s="941"/>
      <c r="BQ11" s="941"/>
    </row>
    <row r="12" spans="1:69" s="2" customFormat="1" ht="18" customHeight="1">
      <c r="A12" s="1552"/>
      <c r="B12" s="1089" t="s">
        <v>302</v>
      </c>
      <c r="C12" s="1288" t="s">
        <v>135</v>
      </c>
      <c r="D12" s="1022" t="s">
        <v>39</v>
      </c>
      <c r="E12" s="1005">
        <v>70</v>
      </c>
      <c r="F12" s="1368"/>
      <c r="G12" s="1288" t="s">
        <v>977</v>
      </c>
      <c r="H12" s="1091" t="s">
        <v>441</v>
      </c>
      <c r="I12" s="1005">
        <v>80</v>
      </c>
      <c r="J12" s="907"/>
      <c r="K12" s="1289"/>
      <c r="L12" s="1301"/>
      <c r="M12" s="1005"/>
      <c r="N12" s="1118"/>
      <c r="O12" s="1310"/>
      <c r="P12" s="1301"/>
      <c r="Q12" s="1005"/>
      <c r="R12" s="1309"/>
      <c r="S12" s="1029"/>
      <c r="T12" s="1311"/>
      <c r="U12" s="986"/>
      <c r="V12" s="1031"/>
      <c r="W12" s="1312"/>
      <c r="X12" s="1313"/>
      <c r="Y12" s="1314"/>
      <c r="Z12" s="1236"/>
      <c r="AA12" s="959"/>
      <c r="AB12" s="1478"/>
      <c r="AC12" s="941"/>
      <c r="AD12" s="941"/>
      <c r="AE12" s="941"/>
      <c r="AF12" s="941"/>
      <c r="AG12" s="941"/>
      <c r="AH12" s="941"/>
      <c r="AI12" s="941"/>
      <c r="AJ12" s="941"/>
      <c r="AK12" s="941"/>
      <c r="AL12" s="941"/>
      <c r="AM12" s="941"/>
      <c r="AN12" s="941"/>
      <c r="AO12" s="941"/>
      <c r="AP12" s="941"/>
      <c r="AQ12" s="941"/>
      <c r="AR12" s="941"/>
      <c r="AS12" s="941"/>
      <c r="AT12" s="941"/>
      <c r="AU12" s="941"/>
      <c r="AV12" s="941"/>
      <c r="AW12" s="941"/>
      <c r="AX12" s="941"/>
      <c r="AY12" s="941"/>
      <c r="AZ12" s="941"/>
      <c r="BA12" s="941"/>
      <c r="BB12" s="941"/>
      <c r="BC12" s="941"/>
      <c r="BD12" s="941"/>
      <c r="BE12" s="941"/>
      <c r="BF12" s="941"/>
      <c r="BG12" s="941"/>
      <c r="BH12" s="941"/>
      <c r="BI12" s="941"/>
      <c r="BJ12" s="941"/>
      <c r="BK12" s="941"/>
      <c r="BL12" s="941"/>
      <c r="BM12" s="941"/>
      <c r="BN12" s="941"/>
      <c r="BO12" s="941"/>
      <c r="BP12" s="941"/>
      <c r="BQ12" s="941"/>
    </row>
    <row r="13" spans="1:69" s="2" customFormat="1" ht="18" customHeight="1" thickBot="1">
      <c r="A13" s="972" t="s">
        <v>288</v>
      </c>
      <c r="B13" s="1315">
        <f>E13+Q13+U13+I13</f>
        <v>10980</v>
      </c>
      <c r="C13" s="1316" t="s">
        <v>151</v>
      </c>
      <c r="D13" s="1317"/>
      <c r="E13" s="1318">
        <f>SUM(E5:E12)</f>
        <v>3670</v>
      </c>
      <c r="F13" s="1319">
        <f>SUM(F5:F12)</f>
        <v>0</v>
      </c>
      <c r="G13" s="1033" t="s">
        <v>77</v>
      </c>
      <c r="H13" s="955"/>
      <c r="I13" s="1035">
        <f>SUM(I5:I12)</f>
        <v>840</v>
      </c>
      <c r="J13" s="1212">
        <f>SUM(J5:J12)</f>
        <v>0</v>
      </c>
      <c r="K13" s="1220"/>
      <c r="L13" s="955"/>
      <c r="M13" s="999"/>
      <c r="N13" s="1100"/>
      <c r="O13" s="1316" t="s">
        <v>151</v>
      </c>
      <c r="P13" s="1320"/>
      <c r="Q13" s="1318">
        <f>SUM(Q5:Q12)</f>
        <v>280</v>
      </c>
      <c r="R13" s="1319">
        <f>SUM(R5:R12)</f>
        <v>0</v>
      </c>
      <c r="S13" s="1316" t="s">
        <v>151</v>
      </c>
      <c r="T13" s="1320"/>
      <c r="U13" s="1318">
        <f>SUM(U5:U12)</f>
        <v>6190</v>
      </c>
      <c r="V13" s="1321">
        <f>SUM(V5:V12)</f>
        <v>0</v>
      </c>
      <c r="W13" s="1322"/>
      <c r="X13" s="1323"/>
      <c r="Y13" s="1323"/>
      <c r="Z13" s="1324"/>
      <c r="AA13" s="959"/>
      <c r="AB13" s="1478"/>
      <c r="AC13" s="941"/>
      <c r="AD13" s="941"/>
      <c r="AE13" s="941"/>
      <c r="AF13" s="941"/>
      <c r="AG13" s="941"/>
      <c r="AH13" s="941"/>
      <c r="AI13" s="941"/>
      <c r="AJ13" s="941"/>
      <c r="AK13" s="941"/>
      <c r="AL13" s="941"/>
      <c r="AM13" s="941"/>
      <c r="AN13" s="941"/>
      <c r="AO13" s="941"/>
      <c r="AP13" s="941"/>
      <c r="AQ13" s="941"/>
      <c r="AR13" s="941"/>
      <c r="AS13" s="941"/>
      <c r="AT13" s="941"/>
      <c r="AU13" s="941"/>
      <c r="AV13" s="941"/>
      <c r="AW13" s="941"/>
      <c r="AX13" s="941"/>
      <c r="AY13" s="941"/>
      <c r="AZ13" s="941"/>
      <c r="BA13" s="941"/>
      <c r="BB13" s="941"/>
      <c r="BC13" s="941"/>
      <c r="BD13" s="941"/>
      <c r="BE13" s="941"/>
      <c r="BF13" s="941"/>
      <c r="BG13" s="941"/>
      <c r="BH13" s="941"/>
      <c r="BI13" s="941"/>
      <c r="BJ13" s="941"/>
      <c r="BK13" s="941"/>
      <c r="BL13" s="941"/>
      <c r="BM13" s="941"/>
      <c r="BN13" s="941"/>
      <c r="BO13" s="941"/>
      <c r="BP13" s="941"/>
      <c r="BQ13" s="941"/>
    </row>
    <row r="14" spans="1:69" s="2" customFormat="1" ht="18" customHeight="1">
      <c r="A14" s="1617"/>
      <c r="B14" s="1618"/>
      <c r="C14" s="1292" t="s">
        <v>158</v>
      </c>
      <c r="D14" s="945"/>
      <c r="E14" s="946" t="s">
        <v>86</v>
      </c>
      <c r="F14" s="947" t="s">
        <v>87</v>
      </c>
      <c r="G14" s="1295" t="s">
        <v>290</v>
      </c>
      <c r="H14" s="945"/>
      <c r="I14" s="946" t="s">
        <v>86</v>
      </c>
      <c r="J14" s="947" t="s">
        <v>87</v>
      </c>
      <c r="K14" s="1294" t="s">
        <v>291</v>
      </c>
      <c r="L14" s="945"/>
      <c r="M14" s="946" t="s">
        <v>86</v>
      </c>
      <c r="N14" s="947" t="s">
        <v>87</v>
      </c>
      <c r="O14" s="1294" t="s">
        <v>292</v>
      </c>
      <c r="P14" s="945"/>
      <c r="Q14" s="946" t="s">
        <v>86</v>
      </c>
      <c r="R14" s="1293" t="s">
        <v>87</v>
      </c>
      <c r="S14" s="1596" t="s">
        <v>289</v>
      </c>
      <c r="T14" s="1584"/>
      <c r="U14" s="1325" t="s">
        <v>86</v>
      </c>
      <c r="V14" s="1326" t="s">
        <v>87</v>
      </c>
      <c r="W14" s="1583" t="s">
        <v>289</v>
      </c>
      <c r="X14" s="1584"/>
      <c r="Y14" s="1325" t="s">
        <v>86</v>
      </c>
      <c r="Z14" s="1327" t="s">
        <v>87</v>
      </c>
      <c r="AA14" s="959"/>
      <c r="AB14" s="1478"/>
      <c r="AC14" s="941"/>
      <c r="AD14" s="941"/>
      <c r="AE14" s="941"/>
      <c r="AF14" s="941"/>
      <c r="AG14" s="941"/>
      <c r="AH14" s="941"/>
      <c r="AI14" s="941"/>
      <c r="AJ14" s="941"/>
      <c r="AK14" s="941"/>
      <c r="AL14" s="941"/>
      <c r="AM14" s="941"/>
      <c r="AN14" s="941"/>
      <c r="AO14" s="941"/>
      <c r="AP14" s="941"/>
      <c r="AQ14" s="941"/>
      <c r="AR14" s="941"/>
      <c r="AS14" s="941"/>
      <c r="AT14" s="941"/>
      <c r="AU14" s="941"/>
      <c r="AV14" s="941"/>
      <c r="AW14" s="941"/>
      <c r="AX14" s="941"/>
      <c r="AY14" s="941"/>
      <c r="AZ14" s="941"/>
      <c r="BA14" s="941"/>
      <c r="BB14" s="941"/>
      <c r="BC14" s="941"/>
      <c r="BD14" s="941"/>
      <c r="BE14" s="941"/>
      <c r="BF14" s="941"/>
      <c r="BG14" s="941"/>
      <c r="BH14" s="941"/>
      <c r="BI14" s="941"/>
      <c r="BJ14" s="941"/>
      <c r="BK14" s="941"/>
      <c r="BL14" s="941"/>
      <c r="BM14" s="941"/>
      <c r="BN14" s="941"/>
      <c r="BO14" s="941"/>
      <c r="BP14" s="941"/>
      <c r="BQ14" s="941"/>
    </row>
    <row r="15" spans="1:69" s="2" customFormat="1" ht="18" customHeight="1">
      <c r="A15" s="1328"/>
      <c r="B15" s="1038"/>
      <c r="C15" s="967" t="s">
        <v>423</v>
      </c>
      <c r="D15" s="975" t="s">
        <v>39</v>
      </c>
      <c r="E15" s="969">
        <v>2260</v>
      </c>
      <c r="F15" s="130"/>
      <c r="G15" s="988" t="s">
        <v>423</v>
      </c>
      <c r="H15" s="975" t="s">
        <v>441</v>
      </c>
      <c r="I15" s="969">
        <v>1700</v>
      </c>
      <c r="J15" s="130"/>
      <c r="K15" s="988" t="s">
        <v>423</v>
      </c>
      <c r="L15" s="975" t="s">
        <v>441</v>
      </c>
      <c r="M15" s="969">
        <v>450</v>
      </c>
      <c r="N15" s="130"/>
      <c r="O15" s="1329" t="s">
        <v>422</v>
      </c>
      <c r="P15" s="1299"/>
      <c r="Q15" s="1330">
        <v>1550</v>
      </c>
      <c r="R15" s="838"/>
      <c r="S15" s="1331" t="s">
        <v>305</v>
      </c>
      <c r="T15" s="1299"/>
      <c r="U15" s="969">
        <v>2060</v>
      </c>
      <c r="V15" s="130"/>
      <c r="W15" s="1276" t="s">
        <v>310</v>
      </c>
      <c r="X15" s="1332"/>
      <c r="Y15" s="964">
        <v>3100</v>
      </c>
      <c r="Z15" s="915"/>
      <c r="AA15" s="959"/>
      <c r="AB15" s="1478"/>
      <c r="AC15" s="941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941"/>
      <c r="AO15" s="941"/>
      <c r="AP15" s="941"/>
      <c r="AQ15" s="941"/>
      <c r="AR15" s="941"/>
      <c r="AS15" s="941"/>
      <c r="AT15" s="941"/>
      <c r="AU15" s="941"/>
      <c r="AV15" s="941"/>
      <c r="AW15" s="941"/>
      <c r="AX15" s="941"/>
      <c r="AY15" s="941"/>
      <c r="AZ15" s="941"/>
      <c r="BA15" s="941"/>
      <c r="BB15" s="941"/>
      <c r="BC15" s="941"/>
      <c r="BD15" s="941"/>
      <c r="BE15" s="941"/>
      <c r="BF15" s="941"/>
      <c r="BG15" s="941"/>
      <c r="BH15" s="941"/>
      <c r="BI15" s="941"/>
      <c r="BJ15" s="941"/>
      <c r="BK15" s="941"/>
      <c r="BL15" s="941"/>
      <c r="BM15" s="941"/>
      <c r="BN15" s="941"/>
      <c r="BO15" s="941"/>
      <c r="BP15" s="941"/>
      <c r="BQ15" s="941"/>
    </row>
    <row r="16" spans="1:69" s="2" customFormat="1" ht="18" customHeight="1">
      <c r="A16" s="1246"/>
      <c r="B16" s="1038"/>
      <c r="C16" s="983" t="s">
        <v>422</v>
      </c>
      <c r="D16" s="975" t="s">
        <v>39</v>
      </c>
      <c r="E16" s="969">
        <v>1530</v>
      </c>
      <c r="F16" s="128"/>
      <c r="G16" s="983" t="s">
        <v>422</v>
      </c>
      <c r="H16" s="989" t="s">
        <v>441</v>
      </c>
      <c r="I16" s="990">
        <v>1310</v>
      </c>
      <c r="J16" s="128"/>
      <c r="K16" s="983" t="s">
        <v>422</v>
      </c>
      <c r="L16" s="975" t="s">
        <v>441</v>
      </c>
      <c r="M16" s="969">
        <v>380</v>
      </c>
      <c r="N16" s="128"/>
      <c r="O16" s="1333" t="s">
        <v>424</v>
      </c>
      <c r="P16" s="1301"/>
      <c r="Q16" s="1334">
        <v>1550</v>
      </c>
      <c r="R16" s="837"/>
      <c r="S16" s="1335" t="s">
        <v>306</v>
      </c>
      <c r="T16" s="1299"/>
      <c r="U16" s="969">
        <v>780</v>
      </c>
      <c r="V16" s="128"/>
      <c r="W16" s="1025" t="s">
        <v>311</v>
      </c>
      <c r="X16" s="995"/>
      <c r="Y16" s="978">
        <v>3300</v>
      </c>
      <c r="Z16" s="916"/>
      <c r="AA16" s="959"/>
      <c r="AB16" s="1478"/>
      <c r="AC16" s="941"/>
      <c r="AD16" s="941"/>
      <c r="AE16" s="941"/>
      <c r="AF16" s="941"/>
      <c r="AG16" s="941"/>
      <c r="AH16" s="941"/>
      <c r="AI16" s="941"/>
      <c r="AJ16" s="941"/>
      <c r="AK16" s="941"/>
      <c r="AL16" s="941"/>
      <c r="AM16" s="941"/>
      <c r="AN16" s="941"/>
      <c r="AO16" s="941"/>
      <c r="AP16" s="941"/>
      <c r="AQ16" s="941"/>
      <c r="AR16" s="941"/>
      <c r="AS16" s="941"/>
      <c r="AT16" s="941"/>
      <c r="AU16" s="941"/>
      <c r="AV16" s="941"/>
      <c r="AW16" s="941"/>
      <c r="AX16" s="941"/>
      <c r="AY16" s="941"/>
      <c r="AZ16" s="941"/>
      <c r="BA16" s="941"/>
      <c r="BB16" s="941"/>
      <c r="BC16" s="941"/>
      <c r="BD16" s="941"/>
      <c r="BE16" s="941"/>
      <c r="BF16" s="941"/>
      <c r="BG16" s="941"/>
      <c r="BH16" s="941"/>
      <c r="BI16" s="941"/>
      <c r="BJ16" s="941"/>
      <c r="BK16" s="941"/>
      <c r="BL16" s="941"/>
      <c r="BM16" s="941"/>
      <c r="BN16" s="941"/>
      <c r="BO16" s="941"/>
      <c r="BP16" s="941"/>
      <c r="BQ16" s="941"/>
    </row>
    <row r="17" spans="1:69" s="2" customFormat="1" ht="18" customHeight="1">
      <c r="A17" s="1328"/>
      <c r="B17" s="1248"/>
      <c r="C17" s="983" t="s">
        <v>425</v>
      </c>
      <c r="D17" s="975" t="s">
        <v>39</v>
      </c>
      <c r="E17" s="969">
        <v>700</v>
      </c>
      <c r="F17" s="128"/>
      <c r="G17" s="983" t="s">
        <v>425</v>
      </c>
      <c r="H17" s="977" t="s">
        <v>441</v>
      </c>
      <c r="I17" s="978">
        <v>500</v>
      </c>
      <c r="J17" s="128"/>
      <c r="K17" s="983" t="s">
        <v>425</v>
      </c>
      <c r="L17" s="975" t="s">
        <v>441</v>
      </c>
      <c r="M17" s="969">
        <v>100</v>
      </c>
      <c r="N17" s="128"/>
      <c r="O17" s="1336" t="s">
        <v>425</v>
      </c>
      <c r="P17" s="995"/>
      <c r="Q17" s="1337">
        <v>1300</v>
      </c>
      <c r="R17" s="837"/>
      <c r="S17" s="1338" t="s">
        <v>307</v>
      </c>
      <c r="T17" s="995"/>
      <c r="U17" s="978">
        <v>3120</v>
      </c>
      <c r="V17" s="128"/>
      <c r="W17" s="1025" t="s">
        <v>101</v>
      </c>
      <c r="X17" s="995"/>
      <c r="Y17" s="978">
        <v>2020</v>
      </c>
      <c r="Z17" s="916"/>
      <c r="AA17" s="959"/>
      <c r="AB17" s="1478"/>
      <c r="AC17" s="941"/>
      <c r="AD17" s="941"/>
      <c r="AE17" s="941"/>
      <c r="AF17" s="941"/>
      <c r="AG17" s="941"/>
      <c r="AH17" s="941"/>
      <c r="AI17" s="941"/>
      <c r="AJ17" s="941"/>
      <c r="AK17" s="941"/>
      <c r="AL17" s="941"/>
      <c r="AM17" s="941"/>
      <c r="AN17" s="941"/>
      <c r="AO17" s="941"/>
      <c r="AP17" s="941"/>
      <c r="AQ17" s="941"/>
      <c r="AR17" s="941"/>
      <c r="AS17" s="941"/>
      <c r="AT17" s="941"/>
      <c r="AU17" s="941"/>
      <c r="AV17" s="941"/>
      <c r="AW17" s="941"/>
      <c r="AX17" s="941"/>
      <c r="AY17" s="941"/>
      <c r="AZ17" s="941"/>
      <c r="BA17" s="941"/>
      <c r="BB17" s="941"/>
      <c r="BC17" s="941"/>
      <c r="BD17" s="941"/>
      <c r="BE17" s="941"/>
      <c r="BF17" s="941"/>
      <c r="BG17" s="941"/>
      <c r="BH17" s="941"/>
      <c r="BI17" s="941"/>
      <c r="BJ17" s="941"/>
      <c r="BK17" s="941"/>
      <c r="BL17" s="941"/>
      <c r="BM17" s="941"/>
      <c r="BN17" s="941"/>
      <c r="BO17" s="941"/>
      <c r="BP17" s="941"/>
      <c r="BQ17" s="941"/>
    </row>
    <row r="18" spans="1:69" s="2" customFormat="1" ht="18" customHeight="1">
      <c r="A18" s="1246"/>
      <c r="B18" s="1038"/>
      <c r="C18" s="1021" t="s">
        <v>396</v>
      </c>
      <c r="D18" s="975"/>
      <c r="E18" s="978"/>
      <c r="F18" s="970"/>
      <c r="G18" s="983" t="s">
        <v>400</v>
      </c>
      <c r="H18" s="995"/>
      <c r="I18" s="978"/>
      <c r="J18" s="970"/>
      <c r="K18" s="983" t="s">
        <v>397</v>
      </c>
      <c r="L18" s="995"/>
      <c r="M18" s="978"/>
      <c r="N18" s="970"/>
      <c r="O18" s="1336"/>
      <c r="P18" s="995"/>
      <c r="Q18" s="1337"/>
      <c r="R18" s="1339"/>
      <c r="S18" s="1338" t="s">
        <v>96</v>
      </c>
      <c r="T18" s="995"/>
      <c r="U18" s="978">
        <v>1780</v>
      </c>
      <c r="V18" s="128"/>
      <c r="W18" s="1288" t="s">
        <v>102</v>
      </c>
      <c r="X18" s="1301"/>
      <c r="Y18" s="1005">
        <v>1710</v>
      </c>
      <c r="Z18" s="916"/>
      <c r="AA18" s="959"/>
      <c r="AB18" s="1478"/>
      <c r="AC18" s="941"/>
      <c r="AD18" s="941"/>
      <c r="AE18" s="941"/>
      <c r="AF18" s="941"/>
      <c r="AG18" s="941"/>
      <c r="AH18" s="941"/>
      <c r="AI18" s="941"/>
      <c r="AJ18" s="941"/>
      <c r="AK18" s="941"/>
      <c r="AL18" s="941"/>
      <c r="AM18" s="941"/>
      <c r="AN18" s="941"/>
      <c r="AO18" s="941"/>
      <c r="AP18" s="941"/>
      <c r="AQ18" s="941"/>
      <c r="AR18" s="941"/>
      <c r="AS18" s="941"/>
      <c r="AT18" s="941"/>
      <c r="AU18" s="941"/>
      <c r="AV18" s="941"/>
      <c r="AW18" s="941"/>
      <c r="AX18" s="941"/>
      <c r="AY18" s="941"/>
      <c r="AZ18" s="941"/>
      <c r="BA18" s="941"/>
      <c r="BB18" s="941"/>
      <c r="BC18" s="941"/>
      <c r="BD18" s="941"/>
      <c r="BE18" s="941"/>
      <c r="BF18" s="941"/>
      <c r="BG18" s="941"/>
      <c r="BH18" s="941"/>
      <c r="BI18" s="941"/>
      <c r="BJ18" s="941"/>
      <c r="BK18" s="941"/>
      <c r="BL18" s="941"/>
      <c r="BM18" s="941"/>
      <c r="BN18" s="941"/>
      <c r="BO18" s="941"/>
      <c r="BP18" s="941"/>
      <c r="BQ18" s="941"/>
    </row>
    <row r="19" spans="1:69" s="2" customFormat="1" ht="18" customHeight="1">
      <c r="A19" s="1246"/>
      <c r="B19" s="1038"/>
      <c r="C19" s="1021" t="s">
        <v>0</v>
      </c>
      <c r="D19" s="975"/>
      <c r="E19" s="1005">
        <v>20</v>
      </c>
      <c r="F19" s="128"/>
      <c r="G19" s="1340" t="s">
        <v>399</v>
      </c>
      <c r="H19" s="1299"/>
      <c r="I19" s="969"/>
      <c r="J19" s="1088"/>
      <c r="K19" s="983"/>
      <c r="L19" s="995"/>
      <c r="M19" s="978"/>
      <c r="N19" s="1092"/>
      <c r="O19" s="1333"/>
      <c r="P19" s="1301"/>
      <c r="Q19" s="1334"/>
      <c r="R19" s="1341"/>
      <c r="S19" s="1342" t="s">
        <v>97</v>
      </c>
      <c r="T19" s="1301"/>
      <c r="U19" s="1005">
        <v>2650</v>
      </c>
      <c r="V19" s="128"/>
      <c r="W19" s="1025" t="s">
        <v>103</v>
      </c>
      <c r="X19" s="995"/>
      <c r="Y19" s="978">
        <v>5850</v>
      </c>
      <c r="Z19" s="916"/>
      <c r="AA19" s="959"/>
      <c r="AB19" s="1478"/>
      <c r="AC19" s="941"/>
      <c r="AD19" s="941"/>
      <c r="AE19" s="941"/>
      <c r="AF19" s="941"/>
      <c r="AG19" s="941"/>
      <c r="AH19" s="941"/>
      <c r="AI19" s="941"/>
      <c r="AJ19" s="941"/>
      <c r="AK19" s="941"/>
      <c r="AL19" s="941"/>
      <c r="AM19" s="941"/>
      <c r="AN19" s="941"/>
      <c r="AO19" s="941"/>
      <c r="AP19" s="941"/>
      <c r="AQ19" s="941"/>
      <c r="AR19" s="941"/>
      <c r="AS19" s="941"/>
      <c r="AT19" s="941"/>
      <c r="AU19" s="941"/>
      <c r="AV19" s="941"/>
      <c r="AW19" s="941"/>
      <c r="AX19" s="941"/>
      <c r="AY19" s="941"/>
      <c r="AZ19" s="941"/>
      <c r="BA19" s="941"/>
      <c r="BB19" s="941"/>
      <c r="BC19" s="941"/>
      <c r="BD19" s="941"/>
      <c r="BE19" s="941"/>
      <c r="BF19" s="941"/>
      <c r="BG19" s="941"/>
      <c r="BH19" s="941"/>
      <c r="BI19" s="941"/>
      <c r="BJ19" s="941"/>
      <c r="BK19" s="941"/>
      <c r="BL19" s="941"/>
      <c r="BM19" s="941"/>
      <c r="BN19" s="941"/>
      <c r="BO19" s="941"/>
      <c r="BP19" s="941"/>
      <c r="BQ19" s="941"/>
    </row>
    <row r="20" spans="1:69" s="2" customFormat="1" ht="18" customHeight="1">
      <c r="A20" s="1614" t="s">
        <v>314</v>
      </c>
      <c r="B20" s="1615"/>
      <c r="C20" s="1025" t="s">
        <v>1</v>
      </c>
      <c r="D20" s="975"/>
      <c r="E20" s="978">
        <v>20</v>
      </c>
      <c r="F20" s="128"/>
      <c r="G20" s="1021"/>
      <c r="H20" s="1301"/>
      <c r="I20" s="1005"/>
      <c r="J20" s="1118"/>
      <c r="K20" s="1021"/>
      <c r="L20" s="1301"/>
      <c r="M20" s="1005"/>
      <c r="N20" s="1118"/>
      <c r="O20" s="1336"/>
      <c r="P20" s="995"/>
      <c r="Q20" s="1337"/>
      <c r="R20" s="1339"/>
      <c r="S20" s="1343" t="s">
        <v>98</v>
      </c>
      <c r="T20" s="995"/>
      <c r="U20" s="978">
        <v>2400</v>
      </c>
      <c r="V20" s="128"/>
      <c r="W20" s="1090" t="s">
        <v>915</v>
      </c>
      <c r="X20" s="1299"/>
      <c r="Y20" s="969">
        <v>3300</v>
      </c>
      <c r="Z20" s="916"/>
      <c r="AA20" s="959"/>
      <c r="AB20" s="1478"/>
      <c r="AC20" s="941"/>
      <c r="AD20" s="941"/>
      <c r="AE20" s="941"/>
      <c r="AF20" s="941"/>
      <c r="AG20" s="941"/>
      <c r="AH20" s="941"/>
      <c r="AI20" s="941"/>
      <c r="AJ20" s="941"/>
      <c r="AK20" s="941"/>
      <c r="AL20" s="941"/>
      <c r="AM20" s="941"/>
      <c r="AN20" s="941"/>
      <c r="AO20" s="941"/>
      <c r="AP20" s="941"/>
      <c r="AQ20" s="941"/>
      <c r="AR20" s="941"/>
      <c r="AS20" s="941"/>
      <c r="AT20" s="941"/>
      <c r="AU20" s="941"/>
      <c r="AV20" s="941"/>
      <c r="AW20" s="941"/>
      <c r="AX20" s="941"/>
      <c r="AY20" s="941"/>
      <c r="AZ20" s="941"/>
      <c r="BA20" s="941"/>
      <c r="BB20" s="941"/>
      <c r="BC20" s="941"/>
      <c r="BD20" s="941"/>
      <c r="BE20" s="941"/>
      <c r="BF20" s="941"/>
      <c r="BG20" s="941"/>
      <c r="BH20" s="941"/>
      <c r="BI20" s="941"/>
      <c r="BJ20" s="941"/>
      <c r="BK20" s="941"/>
      <c r="BL20" s="941"/>
      <c r="BM20" s="941"/>
      <c r="BN20" s="941"/>
      <c r="BO20" s="941"/>
      <c r="BP20" s="941"/>
      <c r="BQ20" s="941"/>
    </row>
    <row r="21" spans="1:69" s="2" customFormat="1" ht="18" customHeight="1">
      <c r="A21" s="1504" t="s">
        <v>315</v>
      </c>
      <c r="B21" s="1505"/>
      <c r="C21" s="1025"/>
      <c r="D21" s="975"/>
      <c r="E21" s="978"/>
      <c r="F21" s="970"/>
      <c r="G21" s="983"/>
      <c r="H21" s="995"/>
      <c r="I21" s="978"/>
      <c r="J21" s="1092"/>
      <c r="K21" s="1206"/>
      <c r="L21" s="995"/>
      <c r="M21" s="978"/>
      <c r="N21" s="1092"/>
      <c r="O21" s="1344"/>
      <c r="P21" s="995"/>
      <c r="Q21" s="1337"/>
      <c r="R21" s="1345"/>
      <c r="S21" s="1346" t="s">
        <v>392</v>
      </c>
      <c r="T21" s="1299"/>
      <c r="U21" s="969">
        <v>2200</v>
      </c>
      <c r="V21" s="128"/>
      <c r="W21" s="1090" t="s">
        <v>104</v>
      </c>
      <c r="X21" s="995"/>
      <c r="Y21" s="978">
        <v>1790</v>
      </c>
      <c r="Z21" s="916"/>
      <c r="AA21" s="959"/>
      <c r="AB21" s="1478"/>
      <c r="AC21" s="941"/>
      <c r="AD21" s="941"/>
      <c r="AE21" s="941"/>
      <c r="AF21" s="941"/>
      <c r="AG21" s="941"/>
      <c r="AH21" s="941"/>
      <c r="AI21" s="941"/>
      <c r="AJ21" s="941"/>
      <c r="AK21" s="941"/>
      <c r="AL21" s="941"/>
      <c r="AM21" s="941"/>
      <c r="AN21" s="941"/>
      <c r="AO21" s="941"/>
      <c r="AP21" s="941"/>
      <c r="AQ21" s="941"/>
      <c r="AR21" s="941"/>
      <c r="AS21" s="941"/>
      <c r="AT21" s="941"/>
      <c r="AU21" s="941"/>
      <c r="AV21" s="941"/>
      <c r="AW21" s="941"/>
      <c r="AX21" s="941"/>
      <c r="AY21" s="941"/>
      <c r="AZ21" s="941"/>
      <c r="BA21" s="941"/>
      <c r="BB21" s="941"/>
      <c r="BC21" s="941"/>
      <c r="BD21" s="941"/>
      <c r="BE21" s="941"/>
      <c r="BF21" s="941"/>
      <c r="BG21" s="941"/>
      <c r="BH21" s="941"/>
      <c r="BI21" s="941"/>
      <c r="BJ21" s="941"/>
      <c r="BK21" s="941"/>
      <c r="BL21" s="941"/>
      <c r="BM21" s="941"/>
      <c r="BN21" s="941"/>
      <c r="BO21" s="941"/>
      <c r="BP21" s="941"/>
      <c r="BQ21" s="941"/>
    </row>
    <row r="22" spans="1:69" s="2" customFormat="1" ht="18" customHeight="1">
      <c r="A22" s="1328"/>
      <c r="B22" s="1038"/>
      <c r="C22" s="967"/>
      <c r="D22" s="975"/>
      <c r="E22" s="969"/>
      <c r="F22" s="1088"/>
      <c r="G22" s="967"/>
      <c r="H22" s="1299"/>
      <c r="I22" s="969"/>
      <c r="J22" s="1125"/>
      <c r="K22" s="967"/>
      <c r="L22" s="1299"/>
      <c r="M22" s="969"/>
      <c r="N22" s="1125"/>
      <c r="O22" s="1094"/>
      <c r="P22" s="1020"/>
      <c r="Q22" s="1095"/>
      <c r="R22" s="1020"/>
      <c r="S22" s="1343" t="s">
        <v>29</v>
      </c>
      <c r="T22" s="995"/>
      <c r="U22" s="978">
        <v>2150</v>
      </c>
      <c r="V22" s="128"/>
      <c r="W22" s="1025" t="s">
        <v>105</v>
      </c>
      <c r="X22" s="995"/>
      <c r="Y22" s="978">
        <v>2200</v>
      </c>
      <c r="Z22" s="916"/>
      <c r="AA22" s="959"/>
      <c r="AB22" s="1478"/>
      <c r="AC22" s="941"/>
      <c r="AD22" s="941"/>
      <c r="AE22" s="941"/>
      <c r="AF22" s="941"/>
      <c r="AG22" s="941"/>
      <c r="AH22" s="941"/>
      <c r="AI22" s="941"/>
      <c r="AJ22" s="941"/>
      <c r="AK22" s="941"/>
      <c r="AL22" s="941"/>
      <c r="AM22" s="941"/>
      <c r="AN22" s="941"/>
      <c r="AO22" s="941"/>
      <c r="AP22" s="941"/>
      <c r="AQ22" s="941"/>
      <c r="AR22" s="941"/>
      <c r="AS22" s="941"/>
      <c r="AT22" s="941"/>
      <c r="AU22" s="941"/>
      <c r="AV22" s="941"/>
      <c r="AW22" s="941"/>
      <c r="AX22" s="941"/>
      <c r="AY22" s="941"/>
      <c r="AZ22" s="941"/>
      <c r="BA22" s="941"/>
      <c r="BB22" s="941"/>
      <c r="BC22" s="941"/>
      <c r="BD22" s="941"/>
      <c r="BE22" s="941"/>
      <c r="BF22" s="941"/>
      <c r="BG22" s="941"/>
      <c r="BH22" s="941"/>
      <c r="BI22" s="941"/>
      <c r="BJ22" s="941"/>
      <c r="BK22" s="941"/>
      <c r="BL22" s="941"/>
      <c r="BM22" s="941"/>
      <c r="BN22" s="941"/>
      <c r="BO22" s="941"/>
      <c r="BP22" s="941"/>
      <c r="BQ22" s="941"/>
    </row>
    <row r="23" spans="1:69" s="2" customFormat="1" ht="18" customHeight="1">
      <c r="A23" s="1328"/>
      <c r="B23" s="1152"/>
      <c r="C23" s="1090"/>
      <c r="D23" s="977"/>
      <c r="E23" s="969"/>
      <c r="F23" s="1088"/>
      <c r="G23" s="1033" t="s">
        <v>198</v>
      </c>
      <c r="H23" s="955"/>
      <c r="I23" s="999">
        <f>SUM(I15:I22)</f>
        <v>3510</v>
      </c>
      <c r="J23" s="1062">
        <f>SUM(J15:J22)</f>
        <v>0</v>
      </c>
      <c r="K23" s="1033" t="s">
        <v>198</v>
      </c>
      <c r="L23" s="955"/>
      <c r="M23" s="999">
        <f>SUM(M15:M22)</f>
        <v>930</v>
      </c>
      <c r="N23" s="1062">
        <f>SUM(N15:N22)</f>
        <v>0</v>
      </c>
      <c r="O23" s="1033" t="s">
        <v>198</v>
      </c>
      <c r="P23" s="955"/>
      <c r="Q23" s="999">
        <f>SUM(Q15:Q22)</f>
        <v>4400</v>
      </c>
      <c r="R23" s="1347">
        <f>SUM(R15:R22)</f>
        <v>0</v>
      </c>
      <c r="S23" s="1343" t="s">
        <v>99</v>
      </c>
      <c r="T23" s="995"/>
      <c r="U23" s="978">
        <v>990</v>
      </c>
      <c r="V23" s="128"/>
      <c r="W23" s="1025" t="s">
        <v>106</v>
      </c>
      <c r="X23" s="995"/>
      <c r="Y23" s="978">
        <v>2850</v>
      </c>
      <c r="Z23" s="916"/>
      <c r="AA23" s="959"/>
      <c r="AB23" s="1478"/>
      <c r="AC23" s="941"/>
      <c r="AD23" s="941"/>
      <c r="AE23" s="941"/>
      <c r="AF23" s="941"/>
      <c r="AG23" s="941"/>
      <c r="AH23" s="941"/>
      <c r="AI23" s="941"/>
      <c r="AJ23" s="941"/>
      <c r="AK23" s="941"/>
      <c r="AL23" s="941"/>
      <c r="AM23" s="941"/>
      <c r="AN23" s="941"/>
      <c r="AO23" s="941"/>
      <c r="AP23" s="941"/>
      <c r="AQ23" s="941"/>
      <c r="AR23" s="941"/>
      <c r="AS23" s="941"/>
      <c r="AT23" s="941"/>
      <c r="AU23" s="941"/>
      <c r="AV23" s="941"/>
      <c r="AW23" s="941"/>
      <c r="AX23" s="941"/>
      <c r="AY23" s="941"/>
      <c r="AZ23" s="941"/>
      <c r="BA23" s="941"/>
      <c r="BB23" s="941"/>
      <c r="BC23" s="941"/>
      <c r="BD23" s="941"/>
      <c r="BE23" s="941"/>
      <c r="BF23" s="941"/>
      <c r="BG23" s="941"/>
      <c r="BH23" s="941"/>
      <c r="BI23" s="941"/>
      <c r="BJ23" s="941"/>
      <c r="BK23" s="941"/>
      <c r="BL23" s="941"/>
      <c r="BM23" s="941"/>
      <c r="BN23" s="941"/>
      <c r="BO23" s="941"/>
      <c r="BP23" s="941"/>
      <c r="BQ23" s="941"/>
    </row>
    <row r="24" spans="1:69" s="2" customFormat="1" ht="18" customHeight="1">
      <c r="A24" s="1328"/>
      <c r="B24" s="1348"/>
      <c r="C24" s="983"/>
      <c r="D24" s="977"/>
      <c r="E24" s="978"/>
      <c r="F24" s="1088"/>
      <c r="G24" s="1349" t="s">
        <v>67</v>
      </c>
      <c r="H24" s="1102"/>
      <c r="I24" s="946" t="s">
        <v>86</v>
      </c>
      <c r="J24" s="947" t="s">
        <v>87</v>
      </c>
      <c r="K24" s="1349" t="s">
        <v>996</v>
      </c>
      <c r="L24" s="1102"/>
      <c r="M24" s="946" t="s">
        <v>86</v>
      </c>
      <c r="N24" s="947" t="s">
        <v>87</v>
      </c>
      <c r="O24" s="1249"/>
      <c r="P24" s="995"/>
      <c r="Q24" s="978"/>
      <c r="R24" s="1150"/>
      <c r="S24" s="1343" t="s">
        <v>100</v>
      </c>
      <c r="T24" s="995"/>
      <c r="U24" s="978">
        <v>2750</v>
      </c>
      <c r="V24" s="128"/>
      <c r="W24" s="1025" t="s">
        <v>107</v>
      </c>
      <c r="X24" s="995"/>
      <c r="Y24" s="978">
        <v>3750</v>
      </c>
      <c r="Z24" s="916"/>
      <c r="AA24" s="959"/>
      <c r="AB24" s="1478"/>
      <c r="AC24" s="941"/>
      <c r="AD24" s="941"/>
      <c r="AE24" s="941"/>
      <c r="AF24" s="941"/>
      <c r="AG24" s="941"/>
      <c r="AH24" s="941"/>
      <c r="AI24" s="941"/>
      <c r="AJ24" s="941"/>
      <c r="AK24" s="941"/>
      <c r="AL24" s="941"/>
      <c r="AM24" s="941"/>
      <c r="AN24" s="941"/>
      <c r="AO24" s="941"/>
      <c r="AP24" s="941"/>
      <c r="AQ24" s="941"/>
      <c r="AR24" s="941"/>
      <c r="AS24" s="941"/>
      <c r="AT24" s="941"/>
      <c r="AU24" s="941"/>
      <c r="AV24" s="941"/>
      <c r="AW24" s="941"/>
      <c r="AX24" s="941"/>
      <c r="AY24" s="941"/>
      <c r="AZ24" s="941"/>
      <c r="BA24" s="941"/>
      <c r="BB24" s="941"/>
      <c r="BC24" s="941"/>
      <c r="BD24" s="941"/>
      <c r="BE24" s="941"/>
      <c r="BF24" s="941"/>
      <c r="BG24" s="941"/>
      <c r="BH24" s="941"/>
      <c r="BI24" s="941"/>
      <c r="BJ24" s="941"/>
      <c r="BK24" s="941"/>
      <c r="BL24" s="941"/>
      <c r="BM24" s="941"/>
      <c r="BN24" s="941"/>
      <c r="BO24" s="941"/>
      <c r="BP24" s="941"/>
      <c r="BQ24" s="941"/>
    </row>
    <row r="25" spans="1:69" s="2" customFormat="1" ht="18" customHeight="1">
      <c r="A25" s="1328"/>
      <c r="B25" s="1157"/>
      <c r="C25" s="983"/>
      <c r="D25" s="977"/>
      <c r="E25" s="978"/>
      <c r="F25" s="1088"/>
      <c r="G25" s="980" t="s">
        <v>344</v>
      </c>
      <c r="H25" s="975" t="s">
        <v>441</v>
      </c>
      <c r="I25" s="969">
        <v>850</v>
      </c>
      <c r="J25" s="130"/>
      <c r="K25" s="1350" t="s">
        <v>174</v>
      </c>
      <c r="L25" s="975" t="s">
        <v>441</v>
      </c>
      <c r="M25" s="969">
        <v>300</v>
      </c>
      <c r="N25" s="130"/>
      <c r="O25" s="1249"/>
      <c r="P25" s="995"/>
      <c r="Q25" s="978"/>
      <c r="R25" s="1306"/>
      <c r="S25" s="1351" t="s">
        <v>74</v>
      </c>
      <c r="T25" s="995"/>
      <c r="U25" s="978">
        <v>2100</v>
      </c>
      <c r="V25" s="128"/>
      <c r="W25" s="1288" t="s">
        <v>312</v>
      </c>
      <c r="X25" s="1301"/>
      <c r="Y25" s="1005">
        <v>190</v>
      </c>
      <c r="Z25" s="916"/>
      <c r="AA25" s="959"/>
      <c r="AB25" s="1478"/>
      <c r="AC25" s="941"/>
      <c r="AD25" s="941"/>
      <c r="AE25" s="941"/>
      <c r="AF25" s="941"/>
      <c r="AG25" s="941"/>
      <c r="AH25" s="941"/>
      <c r="AI25" s="941"/>
      <c r="AJ25" s="941"/>
      <c r="AK25" s="941"/>
      <c r="AL25" s="941"/>
      <c r="AM25" s="941"/>
      <c r="AN25" s="941"/>
      <c r="AO25" s="941"/>
      <c r="AP25" s="941"/>
      <c r="AQ25" s="941"/>
      <c r="AR25" s="941"/>
      <c r="AS25" s="941"/>
      <c r="AT25" s="941"/>
      <c r="AU25" s="941"/>
      <c r="AV25" s="941"/>
      <c r="AW25" s="941"/>
      <c r="AX25" s="941"/>
      <c r="AY25" s="941"/>
      <c r="AZ25" s="941"/>
      <c r="BA25" s="941"/>
      <c r="BB25" s="941"/>
      <c r="BC25" s="941"/>
      <c r="BD25" s="941"/>
      <c r="BE25" s="941"/>
      <c r="BF25" s="941"/>
      <c r="BG25" s="941"/>
      <c r="BH25" s="941"/>
      <c r="BI25" s="941"/>
      <c r="BJ25" s="941"/>
      <c r="BK25" s="941"/>
      <c r="BL25" s="941"/>
      <c r="BM25" s="941"/>
      <c r="BN25" s="941"/>
      <c r="BO25" s="941"/>
      <c r="BP25" s="941"/>
      <c r="BQ25" s="941"/>
    </row>
    <row r="26" spans="1:69" s="2" customFormat="1" ht="18" customHeight="1" thickBot="1">
      <c r="A26" s="1328"/>
      <c r="B26" s="1348"/>
      <c r="C26" s="983"/>
      <c r="D26" s="977"/>
      <c r="E26" s="978"/>
      <c r="F26" s="1088"/>
      <c r="G26" s="1249" t="s">
        <v>345</v>
      </c>
      <c r="H26" s="977" t="s">
        <v>441</v>
      </c>
      <c r="I26" s="978">
        <v>900</v>
      </c>
      <c r="J26" s="128"/>
      <c r="K26" s="1249" t="s">
        <v>175</v>
      </c>
      <c r="L26" s="977" t="s">
        <v>441</v>
      </c>
      <c r="M26" s="978">
        <v>300</v>
      </c>
      <c r="N26" s="128"/>
      <c r="O26" s="1052"/>
      <c r="P26" s="1301"/>
      <c r="Q26" s="1005"/>
      <c r="R26" s="1352"/>
      <c r="S26" s="1343" t="s">
        <v>308</v>
      </c>
      <c r="T26" s="995"/>
      <c r="U26" s="978">
        <v>1380</v>
      </c>
      <c r="V26" s="128"/>
      <c r="W26" s="1353" t="s">
        <v>1000</v>
      </c>
      <c r="X26" s="1354"/>
      <c r="Y26" s="1355">
        <v>3050</v>
      </c>
      <c r="Z26" s="917"/>
      <c r="AA26" s="959"/>
      <c r="AB26" s="1478"/>
      <c r="AC26" s="941"/>
      <c r="AD26" s="941"/>
      <c r="AE26" s="941"/>
      <c r="AF26" s="941"/>
      <c r="AG26" s="941"/>
      <c r="AH26" s="941"/>
      <c r="AI26" s="941"/>
      <c r="AJ26" s="941"/>
      <c r="AK26" s="941"/>
      <c r="AL26" s="941"/>
      <c r="AM26" s="941"/>
      <c r="AN26" s="941"/>
      <c r="AO26" s="941"/>
      <c r="AP26" s="941"/>
      <c r="AQ26" s="941"/>
      <c r="AR26" s="941"/>
      <c r="AS26" s="941"/>
      <c r="AT26" s="941"/>
      <c r="AU26" s="941"/>
      <c r="AV26" s="941"/>
      <c r="AW26" s="941"/>
      <c r="AX26" s="941"/>
      <c r="AY26" s="941"/>
      <c r="AZ26" s="941"/>
      <c r="BA26" s="941"/>
      <c r="BB26" s="941"/>
      <c r="BC26" s="941"/>
      <c r="BD26" s="941"/>
      <c r="BE26" s="941"/>
      <c r="BF26" s="941"/>
      <c r="BG26" s="941"/>
      <c r="BH26" s="941"/>
      <c r="BI26" s="941"/>
      <c r="BJ26" s="941"/>
      <c r="BK26" s="941"/>
      <c r="BL26" s="941"/>
      <c r="BM26" s="941"/>
      <c r="BN26" s="941"/>
      <c r="BO26" s="941"/>
      <c r="BP26" s="941"/>
      <c r="BQ26" s="941"/>
    </row>
    <row r="27" spans="1:69" s="2" customFormat="1" ht="18" customHeight="1">
      <c r="A27" s="1328"/>
      <c r="B27" s="1157"/>
      <c r="C27" s="983"/>
      <c r="D27" s="1022"/>
      <c r="E27" s="978"/>
      <c r="F27" s="1088"/>
      <c r="G27" s="1249" t="s">
        <v>946</v>
      </c>
      <c r="H27" s="977" t="s">
        <v>441</v>
      </c>
      <c r="I27" s="978">
        <v>400</v>
      </c>
      <c r="J27" s="128"/>
      <c r="K27" s="1249" t="s">
        <v>947</v>
      </c>
      <c r="L27" s="977" t="s">
        <v>441</v>
      </c>
      <c r="M27" s="978">
        <v>100</v>
      </c>
      <c r="N27" s="128"/>
      <c r="O27" s="1052"/>
      <c r="P27" s="1301"/>
      <c r="Q27" s="1005"/>
      <c r="R27" s="1352"/>
      <c r="S27" s="1356" t="s">
        <v>304</v>
      </c>
      <c r="T27" s="1301"/>
      <c r="U27" s="1005">
        <v>2100</v>
      </c>
      <c r="V27" s="837"/>
      <c r="W27" s="1357" t="s">
        <v>0</v>
      </c>
      <c r="X27" s="989"/>
      <c r="Y27" s="990">
        <v>880</v>
      </c>
      <c r="Z27" s="130"/>
      <c r="AA27" s="959"/>
      <c r="AB27" s="1478"/>
      <c r="AG27" s="941"/>
      <c r="AH27" s="941"/>
      <c r="AI27" s="941"/>
      <c r="AJ27" s="941"/>
      <c r="AK27" s="941"/>
      <c r="AL27" s="941"/>
      <c r="AM27" s="941"/>
      <c r="AN27" s="941"/>
      <c r="AO27" s="941"/>
      <c r="AP27" s="941"/>
      <c r="AQ27" s="941"/>
      <c r="AR27" s="941"/>
      <c r="AS27" s="941"/>
      <c r="AT27" s="941"/>
      <c r="AU27" s="941"/>
      <c r="AV27" s="941"/>
      <c r="AW27" s="941"/>
      <c r="AX27" s="941"/>
      <c r="AY27" s="941"/>
      <c r="AZ27" s="941"/>
      <c r="BA27" s="941"/>
      <c r="BB27" s="941"/>
      <c r="BC27" s="941"/>
      <c r="BD27" s="941"/>
      <c r="BE27" s="941"/>
      <c r="BF27" s="941"/>
      <c r="BG27" s="941"/>
      <c r="BH27" s="941"/>
      <c r="BI27" s="941"/>
      <c r="BJ27" s="941"/>
      <c r="BK27" s="941"/>
      <c r="BL27" s="941"/>
      <c r="BM27" s="941"/>
      <c r="BN27" s="941"/>
      <c r="BO27" s="941"/>
      <c r="BP27" s="941"/>
      <c r="BQ27" s="941"/>
    </row>
    <row r="28" spans="1:69" s="2" customFormat="1" ht="18" customHeight="1">
      <c r="A28" s="1328"/>
      <c r="B28" s="1348"/>
      <c r="C28" s="983"/>
      <c r="D28" s="1022"/>
      <c r="E28" s="978"/>
      <c r="F28" s="1088"/>
      <c r="G28" s="1048" t="s">
        <v>401</v>
      </c>
      <c r="H28" s="995"/>
      <c r="I28" s="978"/>
      <c r="J28" s="970"/>
      <c r="K28" s="1249" t="s">
        <v>924</v>
      </c>
      <c r="L28" s="995"/>
      <c r="M28" s="978"/>
      <c r="N28" s="970"/>
      <c r="O28" s="1050"/>
      <c r="P28" s="995"/>
      <c r="Q28" s="978"/>
      <c r="R28" s="1306"/>
      <c r="S28" s="1343" t="s">
        <v>309</v>
      </c>
      <c r="T28" s="995"/>
      <c r="U28" s="978">
        <v>2400</v>
      </c>
      <c r="V28" s="837"/>
      <c r="W28" s="1358" t="s">
        <v>1</v>
      </c>
      <c r="X28" s="1022"/>
      <c r="Y28" s="1005">
        <v>950</v>
      </c>
      <c r="Z28" s="128"/>
      <c r="AA28" s="959"/>
      <c r="AB28" s="1478"/>
      <c r="AG28" s="941"/>
      <c r="AH28" s="941"/>
      <c r="AI28" s="941"/>
      <c r="AJ28" s="941"/>
      <c r="AK28" s="941"/>
      <c r="AL28" s="941"/>
      <c r="AM28" s="941"/>
      <c r="AN28" s="941"/>
      <c r="AO28" s="941"/>
      <c r="AP28" s="941"/>
      <c r="AQ28" s="941"/>
      <c r="AR28" s="941"/>
      <c r="AS28" s="941"/>
      <c r="AT28" s="941"/>
      <c r="AU28" s="941"/>
      <c r="AV28" s="941"/>
      <c r="AW28" s="941"/>
      <c r="AX28" s="941"/>
      <c r="AY28" s="941"/>
      <c r="AZ28" s="941"/>
      <c r="BA28" s="941"/>
      <c r="BB28" s="941"/>
      <c r="BC28" s="941"/>
      <c r="BD28" s="941"/>
      <c r="BE28" s="941"/>
      <c r="BF28" s="941"/>
      <c r="BG28" s="941"/>
      <c r="BH28" s="941"/>
      <c r="BI28" s="941"/>
      <c r="BJ28" s="941"/>
      <c r="BK28" s="941"/>
      <c r="BL28" s="941"/>
      <c r="BM28" s="941"/>
      <c r="BN28" s="941"/>
      <c r="BO28" s="941"/>
      <c r="BP28" s="941"/>
      <c r="BQ28" s="941"/>
    </row>
    <row r="29" spans="1:69" s="2" customFormat="1" ht="18" customHeight="1" thickBot="1">
      <c r="A29" s="1359"/>
      <c r="B29" s="1360"/>
      <c r="C29" s="983"/>
      <c r="D29" s="977"/>
      <c r="E29" s="978"/>
      <c r="F29" s="1118"/>
      <c r="G29" s="1361" t="s">
        <v>399</v>
      </c>
      <c r="H29" s="995"/>
      <c r="I29" s="978"/>
      <c r="J29" s="1092"/>
      <c r="K29" s="1050"/>
      <c r="L29" s="995"/>
      <c r="M29" s="978"/>
      <c r="N29" s="1118"/>
      <c r="O29" s="1050"/>
      <c r="P29" s="995"/>
      <c r="Q29" s="978"/>
      <c r="R29" s="1352"/>
      <c r="S29" s="1362" t="s">
        <v>73</v>
      </c>
      <c r="T29" s="1363"/>
      <c r="U29" s="1364">
        <v>3050</v>
      </c>
      <c r="V29" s="918"/>
      <c r="W29" s="1365"/>
      <c r="X29" s="1301"/>
      <c r="Y29" s="1005"/>
      <c r="Z29" s="1044"/>
      <c r="AA29" s="959"/>
      <c r="AB29" s="1478"/>
      <c r="AC29" s="941"/>
      <c r="AD29" s="941"/>
      <c r="AE29" s="941"/>
      <c r="AF29" s="941"/>
      <c r="AG29" s="941"/>
      <c r="AH29" s="941"/>
      <c r="AI29" s="941"/>
      <c r="AJ29" s="941"/>
      <c r="AK29" s="941"/>
      <c r="AL29" s="941"/>
      <c r="AM29" s="941"/>
      <c r="AN29" s="941"/>
      <c r="AO29" s="941"/>
      <c r="AP29" s="941"/>
      <c r="AQ29" s="941"/>
      <c r="AR29" s="941"/>
      <c r="AS29" s="941"/>
      <c r="AT29" s="941"/>
      <c r="AU29" s="941"/>
      <c r="AV29" s="941"/>
      <c r="AW29" s="941"/>
      <c r="AX29" s="941"/>
      <c r="AY29" s="941"/>
      <c r="AZ29" s="941"/>
      <c r="BA29" s="941"/>
      <c r="BB29" s="941"/>
      <c r="BC29" s="941"/>
      <c r="BD29" s="941"/>
      <c r="BE29" s="941"/>
      <c r="BF29" s="941"/>
      <c r="BG29" s="941"/>
      <c r="BH29" s="941"/>
      <c r="BI29" s="941"/>
      <c r="BJ29" s="941"/>
      <c r="BK29" s="941"/>
      <c r="BL29" s="941"/>
      <c r="BM29" s="941"/>
      <c r="BN29" s="941"/>
      <c r="BO29" s="941"/>
      <c r="BP29" s="941"/>
      <c r="BQ29" s="941"/>
    </row>
    <row r="30" spans="1:69" s="2" customFormat="1" ht="18" customHeight="1">
      <c r="A30" s="1055" t="s">
        <v>288</v>
      </c>
      <c r="B30" s="1273">
        <f>E30+I23+I30+M30+Y30+M23+Q23</f>
        <v>83070</v>
      </c>
      <c r="C30" s="1033" t="s">
        <v>232</v>
      </c>
      <c r="D30" s="1366"/>
      <c r="E30" s="999">
        <f>SUM(E15:E29)</f>
        <v>4530</v>
      </c>
      <c r="F30" s="1062">
        <f>SUM(F15:F29)</f>
        <v>0</v>
      </c>
      <c r="G30" s="1033" t="s">
        <v>198</v>
      </c>
      <c r="H30" s="951"/>
      <c r="I30" s="999">
        <f>SUM(I25:I29)</f>
        <v>2150</v>
      </c>
      <c r="J30" s="1062">
        <f>SUM(J25:J29)</f>
        <v>0</v>
      </c>
      <c r="K30" s="1033" t="s">
        <v>198</v>
      </c>
      <c r="L30" s="951"/>
      <c r="M30" s="999">
        <f>SUM(M25:M29)</f>
        <v>700</v>
      </c>
      <c r="N30" s="1062">
        <f>SUM(N25:N29)</f>
        <v>0</v>
      </c>
      <c r="O30" s="1033"/>
      <c r="P30" s="951"/>
      <c r="Q30" s="999"/>
      <c r="R30" s="1171"/>
      <c r="S30" s="1169"/>
      <c r="T30" s="1170"/>
      <c r="U30" s="1168"/>
      <c r="V30" s="1367"/>
      <c r="W30" s="1033" t="s">
        <v>44</v>
      </c>
      <c r="X30" s="951"/>
      <c r="Y30" s="999">
        <f>SUM(U15:U29,Y15:Y29)</f>
        <v>66850</v>
      </c>
      <c r="Z30" s="1062">
        <f>SUM(V15:V29,Z15:Z29)</f>
        <v>0</v>
      </c>
      <c r="AA30" s="1192"/>
      <c r="AB30" s="1478"/>
      <c r="AC30" s="941"/>
      <c r="AD30" s="941"/>
      <c r="AE30" s="941"/>
      <c r="AF30" s="941"/>
      <c r="AG30" s="941"/>
      <c r="AH30" s="941"/>
      <c r="AI30" s="941"/>
      <c r="AJ30" s="941"/>
      <c r="AK30" s="941"/>
      <c r="AL30" s="941"/>
      <c r="AM30" s="941"/>
      <c r="AN30" s="941"/>
      <c r="AO30" s="941"/>
      <c r="AP30" s="941"/>
      <c r="AQ30" s="941"/>
      <c r="AR30" s="941"/>
      <c r="AS30" s="941"/>
      <c r="AT30" s="941"/>
      <c r="AU30" s="941"/>
      <c r="AV30" s="941"/>
      <c r="AW30" s="941"/>
      <c r="AX30" s="941"/>
      <c r="AY30" s="941"/>
      <c r="AZ30" s="941"/>
      <c r="BA30" s="941"/>
      <c r="BB30" s="941"/>
      <c r="BC30" s="941"/>
      <c r="BD30" s="941"/>
      <c r="BE30" s="941"/>
      <c r="BF30" s="941"/>
      <c r="BG30" s="941"/>
      <c r="BH30" s="941"/>
      <c r="BI30" s="941"/>
      <c r="BJ30" s="941"/>
      <c r="BK30" s="941"/>
      <c r="BL30" s="941"/>
      <c r="BM30" s="941"/>
      <c r="BN30" s="941"/>
      <c r="BO30" s="941"/>
      <c r="BP30" s="941"/>
      <c r="BQ30" s="941"/>
    </row>
    <row r="31" spans="1:69" s="2" customFormat="1" ht="15" customHeight="1">
      <c r="A31" s="1063"/>
      <c r="C31" s="1064" t="s">
        <v>213</v>
      </c>
      <c r="D31" s="1065"/>
      <c r="E31" s="1063"/>
      <c r="F31" s="1074"/>
      <c r="G31" s="1064"/>
      <c r="H31" s="1065"/>
      <c r="I31" s="1063"/>
      <c r="J31" s="1066"/>
      <c r="K31" s="1064"/>
      <c r="L31" s="1065"/>
      <c r="M31" s="1063"/>
      <c r="N31" s="1066"/>
      <c r="O31" s="1064"/>
      <c r="P31" s="1194" t="s">
        <v>968</v>
      </c>
      <c r="Q31" s="1064"/>
      <c r="R31" s="1066"/>
      <c r="S31" s="1064"/>
      <c r="T31" s="1065"/>
      <c r="U31" s="1063"/>
      <c r="V31" s="1066"/>
      <c r="W31" s="1063"/>
      <c r="X31" s="1065"/>
      <c r="Y31" s="1063"/>
      <c r="Z31" s="1066"/>
      <c r="AA31" s="1067"/>
      <c r="AB31" s="1068"/>
      <c r="AC31" s="941"/>
      <c r="AD31" s="941"/>
      <c r="AE31" s="941"/>
      <c r="AF31" s="941"/>
      <c r="AG31" s="941"/>
      <c r="AH31" s="941"/>
      <c r="AI31" s="941"/>
      <c r="AJ31" s="941"/>
      <c r="AK31" s="941"/>
      <c r="AL31" s="941"/>
      <c r="AM31" s="941"/>
      <c r="AN31" s="941"/>
      <c r="AO31" s="941"/>
      <c r="AP31" s="941"/>
      <c r="AQ31" s="941"/>
      <c r="AR31" s="941"/>
      <c r="AS31" s="941"/>
      <c r="AT31" s="941"/>
      <c r="AU31" s="941"/>
      <c r="AV31" s="941"/>
      <c r="AW31" s="941"/>
      <c r="AX31" s="941"/>
      <c r="AY31" s="941"/>
      <c r="AZ31" s="941"/>
      <c r="BA31" s="941"/>
      <c r="BB31" s="941"/>
      <c r="BC31" s="941"/>
      <c r="BD31" s="941"/>
      <c r="BE31" s="941"/>
      <c r="BF31" s="941"/>
      <c r="BG31" s="941"/>
      <c r="BH31" s="941"/>
      <c r="BI31" s="941"/>
      <c r="BJ31" s="941"/>
      <c r="BK31" s="941"/>
      <c r="BL31" s="941"/>
      <c r="BM31" s="941"/>
      <c r="BN31" s="941"/>
      <c r="BO31" s="941"/>
      <c r="BP31" s="941"/>
      <c r="BQ31" s="941"/>
    </row>
    <row r="32" spans="1:69" s="2" customFormat="1" ht="15" customHeight="1">
      <c r="A32" s="1063"/>
      <c r="C32" s="1064" t="s">
        <v>833</v>
      </c>
      <c r="D32" s="1065"/>
      <c r="E32" s="1063"/>
      <c r="F32" s="1074"/>
      <c r="H32" s="1065"/>
      <c r="I32" s="1063"/>
      <c r="K32" s="1063"/>
      <c r="L32" s="1065"/>
      <c r="M32" s="1063"/>
      <c r="N32" s="1066"/>
      <c r="O32" s="1063"/>
      <c r="P32" s="1195" t="s">
        <v>1002</v>
      </c>
      <c r="Q32" s="1063"/>
      <c r="R32" s="1066"/>
      <c r="S32" s="1063"/>
      <c r="T32" s="1065"/>
      <c r="U32" s="1063"/>
      <c r="V32" s="1066"/>
      <c r="X32" s="1065"/>
      <c r="Y32" s="1063"/>
      <c r="AA32" s="1067"/>
      <c r="AB32" s="1068"/>
      <c r="AC32" s="941"/>
      <c r="AD32" s="941"/>
      <c r="AE32" s="941"/>
      <c r="AF32" s="941"/>
      <c r="AG32" s="941"/>
      <c r="AH32" s="941"/>
      <c r="AI32" s="941"/>
      <c r="AJ32" s="941"/>
      <c r="AK32" s="941"/>
      <c r="AL32" s="941"/>
      <c r="AM32" s="941"/>
      <c r="AN32" s="941"/>
      <c r="AO32" s="941"/>
      <c r="AP32" s="941"/>
      <c r="AQ32" s="941"/>
      <c r="AR32" s="941"/>
      <c r="AS32" s="941"/>
      <c r="AT32" s="941"/>
      <c r="AU32" s="941"/>
      <c r="AV32" s="941"/>
      <c r="AW32" s="941"/>
      <c r="AX32" s="941"/>
      <c r="AY32" s="941"/>
      <c r="AZ32" s="941"/>
      <c r="BA32" s="941"/>
      <c r="BB32" s="941"/>
      <c r="BC32" s="941"/>
      <c r="BD32" s="941"/>
      <c r="BE32" s="941"/>
      <c r="BF32" s="941"/>
      <c r="BG32" s="941"/>
      <c r="BH32" s="941"/>
      <c r="BI32" s="941"/>
      <c r="BJ32" s="941"/>
      <c r="BK32" s="941"/>
      <c r="BL32" s="941"/>
      <c r="BM32" s="941"/>
      <c r="BN32" s="941"/>
      <c r="BO32" s="941"/>
      <c r="BP32" s="941"/>
      <c r="BQ32" s="941"/>
    </row>
    <row r="33" spans="1:69" s="2" customFormat="1" ht="15" customHeight="1">
      <c r="A33" s="1063"/>
      <c r="C33" s="1064" t="s">
        <v>360</v>
      </c>
      <c r="D33" s="1065"/>
      <c r="E33" s="1063"/>
      <c r="F33" s="1074"/>
      <c r="G33" s="1063"/>
      <c r="H33" s="1065"/>
      <c r="I33" s="1063"/>
      <c r="J33" s="1066"/>
      <c r="K33" s="1063"/>
      <c r="L33" s="1065"/>
      <c r="M33" s="1063"/>
      <c r="N33" s="1066"/>
      <c r="O33" s="1063"/>
      <c r="P33" s="1065"/>
      <c r="Q33" s="1063"/>
      <c r="R33" s="1066"/>
      <c r="S33" s="1063"/>
      <c r="T33" s="1065"/>
      <c r="U33" s="1063"/>
      <c r="V33" s="1066"/>
      <c r="W33" s="1063"/>
      <c r="X33" s="1065"/>
      <c r="Y33" s="1063"/>
      <c r="Z33" s="1066"/>
      <c r="AA33" s="1067"/>
      <c r="AB33" s="1068"/>
      <c r="AC33" s="941"/>
      <c r="AD33" s="941"/>
      <c r="AE33" s="941"/>
      <c r="AF33" s="941"/>
      <c r="AG33" s="941"/>
      <c r="AH33" s="941"/>
      <c r="AI33" s="941"/>
      <c r="AJ33" s="941"/>
      <c r="AK33" s="941"/>
      <c r="AL33" s="941"/>
      <c r="AM33" s="941"/>
      <c r="AN33" s="941"/>
      <c r="AO33" s="941"/>
      <c r="AP33" s="941"/>
      <c r="AQ33" s="941"/>
      <c r="AR33" s="941"/>
      <c r="AS33" s="941"/>
      <c r="AT33" s="941"/>
      <c r="AU33" s="941"/>
      <c r="AV33" s="941"/>
      <c r="AW33" s="941"/>
      <c r="AX33" s="941"/>
      <c r="AY33" s="941"/>
      <c r="AZ33" s="941"/>
      <c r="BA33" s="941"/>
      <c r="BB33" s="941"/>
      <c r="BC33" s="941"/>
      <c r="BD33" s="941"/>
      <c r="BE33" s="941"/>
      <c r="BF33" s="941"/>
      <c r="BG33" s="941"/>
      <c r="BH33" s="941"/>
      <c r="BI33" s="941"/>
      <c r="BJ33" s="941"/>
      <c r="BK33" s="941"/>
      <c r="BL33" s="941"/>
      <c r="BM33" s="941"/>
      <c r="BN33" s="941"/>
      <c r="BO33" s="941"/>
      <c r="BP33" s="941"/>
      <c r="BQ33" s="941"/>
    </row>
    <row r="34" spans="1:69" s="2" customFormat="1" ht="15" customHeight="1">
      <c r="A34" s="1063"/>
      <c r="D34" s="1065"/>
      <c r="E34" s="1063"/>
      <c r="F34" s="1074"/>
      <c r="G34" s="1063"/>
      <c r="H34" s="1065"/>
      <c r="I34" s="1063"/>
      <c r="J34" s="1066"/>
      <c r="K34" s="1063"/>
      <c r="L34" s="1065"/>
      <c r="M34" s="1063"/>
      <c r="N34" s="1066"/>
      <c r="O34" s="1063"/>
      <c r="P34" s="1065"/>
      <c r="Q34" s="1063"/>
      <c r="R34" s="1066"/>
      <c r="S34" s="1063"/>
      <c r="T34" s="1065"/>
      <c r="U34" s="1063"/>
      <c r="V34" s="1066"/>
      <c r="W34" s="1063"/>
      <c r="X34" s="1065"/>
      <c r="Y34" s="1063"/>
      <c r="Z34" s="1066"/>
      <c r="AA34" s="1067"/>
      <c r="AB34" s="1068"/>
      <c r="AC34" s="941"/>
      <c r="AD34" s="941"/>
      <c r="AE34" s="941"/>
      <c r="AF34" s="941"/>
      <c r="AG34" s="941"/>
      <c r="AH34" s="941"/>
      <c r="AI34" s="941"/>
      <c r="AJ34" s="941"/>
      <c r="AK34" s="941"/>
      <c r="AL34" s="941"/>
      <c r="AM34" s="941"/>
      <c r="AN34" s="941"/>
      <c r="AO34" s="941"/>
      <c r="AP34" s="941"/>
      <c r="AQ34" s="941"/>
      <c r="AR34" s="941"/>
      <c r="AS34" s="941"/>
      <c r="AT34" s="941"/>
      <c r="AU34" s="941"/>
      <c r="AV34" s="941"/>
      <c r="AW34" s="941"/>
      <c r="AX34" s="941"/>
      <c r="AY34" s="941"/>
      <c r="AZ34" s="941"/>
      <c r="BA34" s="941"/>
      <c r="BB34" s="941"/>
      <c r="BC34" s="941"/>
      <c r="BD34" s="941"/>
      <c r="BE34" s="941"/>
      <c r="BF34" s="941"/>
      <c r="BG34" s="941"/>
      <c r="BH34" s="941"/>
      <c r="BI34" s="941"/>
      <c r="BJ34" s="941"/>
      <c r="BK34" s="941"/>
      <c r="BL34" s="941"/>
      <c r="BM34" s="941"/>
      <c r="BN34" s="941"/>
      <c r="BO34" s="941"/>
      <c r="BP34" s="941"/>
      <c r="BQ34" s="941"/>
    </row>
    <row r="35" spans="1:69" s="2" customFormat="1" ht="15" customHeight="1">
      <c r="A35" s="1063"/>
      <c r="D35" s="1065"/>
      <c r="E35" s="1063"/>
      <c r="F35" s="1066"/>
      <c r="G35" s="1063"/>
      <c r="H35" s="1065"/>
      <c r="I35" s="1063"/>
      <c r="J35" s="1066"/>
      <c r="K35" s="1063"/>
      <c r="L35" s="1065"/>
      <c r="M35" s="1063"/>
      <c r="N35" s="1066"/>
      <c r="P35" s="1064"/>
      <c r="Q35" s="1063"/>
      <c r="R35" s="1066"/>
      <c r="S35" s="1063"/>
      <c r="T35" s="1065"/>
      <c r="U35" s="1063"/>
      <c r="V35" s="1066"/>
      <c r="W35" s="1063" t="s">
        <v>208</v>
      </c>
      <c r="X35" s="1065"/>
      <c r="Y35" s="1063"/>
      <c r="Z35" s="1066"/>
      <c r="AA35" s="1067"/>
      <c r="AB35" s="1068"/>
      <c r="AC35" s="941"/>
      <c r="AD35" s="941"/>
      <c r="AE35" s="941"/>
      <c r="AF35" s="941"/>
      <c r="AG35" s="941"/>
      <c r="AH35" s="941"/>
      <c r="AI35" s="941"/>
      <c r="AJ35" s="941"/>
      <c r="AK35" s="941"/>
      <c r="AL35" s="941"/>
      <c r="AM35" s="941"/>
      <c r="AN35" s="941"/>
      <c r="AO35" s="941"/>
      <c r="AP35" s="941"/>
      <c r="AQ35" s="941"/>
      <c r="AR35" s="941"/>
      <c r="AS35" s="941"/>
      <c r="AT35" s="941"/>
      <c r="AU35" s="941"/>
      <c r="AV35" s="941"/>
      <c r="AW35" s="941"/>
      <c r="AX35" s="941"/>
      <c r="AY35" s="941"/>
      <c r="AZ35" s="941"/>
      <c r="BA35" s="941"/>
      <c r="BB35" s="941"/>
      <c r="BC35" s="941"/>
      <c r="BD35" s="941"/>
      <c r="BE35" s="941"/>
      <c r="BF35" s="941"/>
      <c r="BG35" s="941"/>
      <c r="BH35" s="941"/>
      <c r="BI35" s="941"/>
      <c r="BJ35" s="941"/>
      <c r="BK35" s="941"/>
      <c r="BL35" s="941"/>
      <c r="BM35" s="941"/>
      <c r="BN35" s="941"/>
      <c r="BO35" s="941"/>
      <c r="BP35" s="941"/>
      <c r="BQ35" s="941"/>
    </row>
    <row r="36" spans="1:69" s="2" customFormat="1" ht="15" customHeight="1">
      <c r="A36" s="1063"/>
      <c r="B36" s="1261"/>
      <c r="D36" s="1065"/>
      <c r="E36" s="1063"/>
      <c r="F36" s="1066"/>
      <c r="G36" s="1063"/>
      <c r="H36" s="1065"/>
      <c r="I36" s="1063"/>
      <c r="J36" s="1066"/>
      <c r="K36" s="1063"/>
      <c r="L36" s="1065"/>
      <c r="M36" s="1063"/>
      <c r="N36" s="1066"/>
      <c r="O36" s="1063"/>
      <c r="P36" s="1065"/>
      <c r="Q36" s="1063"/>
      <c r="R36" s="1066"/>
      <c r="S36" s="1063"/>
      <c r="T36" s="1065"/>
      <c r="U36" s="1063"/>
      <c r="V36" s="1066"/>
      <c r="X36" s="1065"/>
      <c r="Y36" s="1063"/>
      <c r="Z36" s="1066"/>
      <c r="AA36" s="1067"/>
      <c r="AB36" s="1068"/>
      <c r="AC36" s="941"/>
      <c r="AD36" s="941"/>
      <c r="AE36" s="941"/>
      <c r="AF36" s="941"/>
      <c r="AG36" s="941"/>
      <c r="AH36" s="941"/>
      <c r="AI36" s="941"/>
      <c r="AJ36" s="941"/>
      <c r="AK36" s="941"/>
      <c r="AL36" s="941"/>
      <c r="AM36" s="941"/>
      <c r="AN36" s="941"/>
      <c r="AO36" s="941"/>
      <c r="AP36" s="941"/>
      <c r="AQ36" s="941"/>
      <c r="AR36" s="941"/>
      <c r="AS36" s="941"/>
      <c r="AT36" s="941"/>
      <c r="AU36" s="941"/>
      <c r="AV36" s="941"/>
      <c r="AW36" s="941"/>
      <c r="AX36" s="941"/>
      <c r="AY36" s="941"/>
      <c r="AZ36" s="941"/>
      <c r="BA36" s="941"/>
      <c r="BB36" s="941"/>
      <c r="BC36" s="941"/>
      <c r="BD36" s="941"/>
      <c r="BE36" s="941"/>
      <c r="BF36" s="941"/>
      <c r="BG36" s="941"/>
      <c r="BH36" s="941"/>
      <c r="BI36" s="941"/>
      <c r="BJ36" s="941"/>
      <c r="BK36" s="941"/>
      <c r="BL36" s="941"/>
      <c r="BM36" s="941"/>
      <c r="BN36" s="941"/>
      <c r="BO36" s="941"/>
      <c r="BP36" s="941"/>
      <c r="BQ36" s="941"/>
    </row>
    <row r="37" spans="1:69" s="2" customFormat="1" ht="15" customHeight="1">
      <c r="A37" s="1063"/>
      <c r="B37" s="1069"/>
      <c r="C37" s="1075"/>
      <c r="D37" s="1065"/>
      <c r="E37" s="1063"/>
      <c r="F37" s="1071"/>
      <c r="G37" s="1075"/>
      <c r="H37" s="1073"/>
      <c r="I37" s="1063"/>
      <c r="J37" s="1071"/>
      <c r="K37" s="1063"/>
      <c r="L37" s="1065"/>
      <c r="M37" s="1063"/>
      <c r="N37" s="1074"/>
      <c r="O37" s="1075"/>
      <c r="P37" s="1073"/>
      <c r="Q37" s="1063"/>
      <c r="R37" s="1071"/>
      <c r="S37" s="1075"/>
      <c r="T37" s="1073"/>
      <c r="U37" s="1063"/>
      <c r="V37" s="1071"/>
      <c r="X37" s="1065"/>
      <c r="Z37" s="1074"/>
      <c r="AA37" s="1063"/>
      <c r="AB37" s="1068"/>
      <c r="AC37" s="941"/>
      <c r="AD37" s="941"/>
      <c r="AE37" s="941"/>
      <c r="AF37" s="941"/>
      <c r="AG37" s="941"/>
      <c r="AH37" s="941"/>
      <c r="AI37" s="941"/>
      <c r="AJ37" s="941"/>
      <c r="AK37" s="941"/>
      <c r="AL37" s="941"/>
      <c r="AM37" s="941"/>
      <c r="AN37" s="941"/>
      <c r="AO37" s="941"/>
      <c r="AP37" s="941"/>
      <c r="AQ37" s="941"/>
      <c r="AR37" s="941"/>
      <c r="AS37" s="941"/>
      <c r="AT37" s="941"/>
      <c r="AU37" s="941"/>
      <c r="AV37" s="941"/>
      <c r="AW37" s="941"/>
      <c r="AX37" s="941"/>
      <c r="AY37" s="941"/>
      <c r="AZ37" s="941"/>
      <c r="BA37" s="941"/>
      <c r="BB37" s="941"/>
      <c r="BC37" s="941"/>
      <c r="BD37" s="941"/>
      <c r="BE37" s="941"/>
      <c r="BF37" s="941"/>
      <c r="BG37" s="941"/>
      <c r="BH37" s="941"/>
      <c r="BI37" s="941"/>
      <c r="BJ37" s="941"/>
      <c r="BK37" s="941"/>
      <c r="BL37" s="941"/>
      <c r="BM37" s="941"/>
      <c r="BN37" s="941"/>
      <c r="BO37" s="941"/>
      <c r="BP37" s="941"/>
      <c r="BQ37" s="941"/>
    </row>
    <row r="38" spans="1:69" s="2" customFormat="1" ht="15" customHeight="1">
      <c r="A38" s="1063"/>
      <c r="B38" s="1063"/>
      <c r="C38" s="1063"/>
      <c r="D38" s="1065"/>
      <c r="E38" s="1063"/>
      <c r="F38" s="1074"/>
      <c r="G38" s="1063"/>
      <c r="H38" s="1065"/>
      <c r="J38" s="1074"/>
      <c r="K38" s="1063"/>
      <c r="L38" s="1065"/>
      <c r="M38" s="1063"/>
      <c r="N38" s="1074"/>
      <c r="O38" s="1063"/>
      <c r="P38" s="1065"/>
      <c r="Q38" s="1063"/>
      <c r="R38" s="1074"/>
      <c r="S38" s="1063"/>
      <c r="T38" s="1065"/>
      <c r="U38" s="1063"/>
      <c r="V38" s="1074"/>
      <c r="W38" s="1063"/>
      <c r="X38" s="1065"/>
      <c r="Y38" s="1063"/>
      <c r="Z38" s="1074"/>
      <c r="AA38" s="941"/>
      <c r="AB38" s="941"/>
      <c r="AC38" s="941"/>
      <c r="AD38" s="941"/>
      <c r="AE38" s="941"/>
      <c r="AF38" s="941"/>
      <c r="AG38" s="941"/>
      <c r="AH38" s="941"/>
      <c r="AI38" s="941"/>
      <c r="AJ38" s="941"/>
      <c r="AK38" s="941"/>
      <c r="AL38" s="941"/>
      <c r="AM38" s="941"/>
      <c r="AN38" s="941"/>
      <c r="AO38" s="941"/>
      <c r="AP38" s="941"/>
      <c r="AQ38" s="941"/>
      <c r="AR38" s="941"/>
      <c r="AS38" s="941"/>
      <c r="AT38" s="941"/>
      <c r="AU38" s="941"/>
      <c r="AV38" s="941"/>
      <c r="AW38" s="941"/>
      <c r="AX38" s="941"/>
      <c r="AY38" s="941"/>
      <c r="AZ38" s="941"/>
      <c r="BA38" s="941"/>
      <c r="BB38" s="941"/>
      <c r="BC38" s="941"/>
      <c r="BD38" s="941"/>
      <c r="BE38" s="941"/>
      <c r="BF38" s="941"/>
      <c r="BG38" s="941"/>
      <c r="BH38" s="941"/>
      <c r="BI38" s="941"/>
      <c r="BJ38" s="941"/>
      <c r="BK38" s="941"/>
      <c r="BL38" s="941"/>
      <c r="BM38" s="941"/>
      <c r="BN38" s="941"/>
      <c r="BO38" s="941"/>
      <c r="BP38" s="941"/>
      <c r="BQ38" s="941"/>
    </row>
    <row r="39" spans="1:69" s="2" customFormat="1" ht="15" customHeight="1">
      <c r="A39" s="1063"/>
      <c r="B39" s="1063"/>
      <c r="C39" s="1063"/>
      <c r="D39" s="1065"/>
      <c r="E39" s="1063"/>
      <c r="F39" s="1074"/>
      <c r="G39" s="1063"/>
      <c r="H39" s="1065"/>
      <c r="I39" s="1063"/>
      <c r="J39" s="1074"/>
      <c r="K39" s="1063"/>
      <c r="L39" s="1065"/>
      <c r="M39" s="1063"/>
      <c r="N39" s="1074"/>
      <c r="O39" s="1063"/>
      <c r="P39" s="1065"/>
      <c r="Q39" s="1063"/>
      <c r="R39" s="1074"/>
      <c r="S39" s="1063"/>
      <c r="T39" s="1065"/>
      <c r="U39" s="1063"/>
      <c r="V39" s="1074"/>
      <c r="W39" s="1063"/>
      <c r="X39" s="1065"/>
      <c r="Y39" s="1063"/>
      <c r="Z39" s="1074"/>
      <c r="AA39" s="1196"/>
      <c r="AB39" s="941"/>
      <c r="AC39" s="941"/>
      <c r="AD39" s="941"/>
      <c r="AE39" s="941"/>
      <c r="AF39" s="941"/>
      <c r="AG39" s="941"/>
      <c r="AH39" s="941"/>
      <c r="AI39" s="941"/>
      <c r="AJ39" s="941"/>
      <c r="AK39" s="941"/>
      <c r="AL39" s="941"/>
      <c r="AM39" s="941"/>
      <c r="AN39" s="941"/>
      <c r="AO39" s="941"/>
      <c r="AP39" s="941"/>
      <c r="AQ39" s="941"/>
      <c r="AR39" s="941"/>
      <c r="AS39" s="941"/>
      <c r="AT39" s="941"/>
      <c r="AU39" s="941"/>
      <c r="AV39" s="941"/>
      <c r="AW39" s="941"/>
      <c r="AX39" s="941"/>
      <c r="AY39" s="941"/>
      <c r="AZ39" s="941"/>
      <c r="BA39" s="941"/>
      <c r="BB39" s="941"/>
      <c r="BC39" s="941"/>
      <c r="BD39" s="941"/>
      <c r="BE39" s="941"/>
      <c r="BF39" s="941"/>
      <c r="BG39" s="941"/>
      <c r="BH39" s="941"/>
      <c r="BI39" s="941"/>
      <c r="BJ39" s="941"/>
      <c r="BK39" s="941"/>
      <c r="BL39" s="941"/>
      <c r="BM39" s="941"/>
      <c r="BN39" s="941"/>
      <c r="BO39" s="941"/>
      <c r="BP39" s="941"/>
      <c r="BQ39" s="941"/>
    </row>
    <row r="40" spans="1:69" ht="17.100000000000001" customHeight="1">
      <c r="A40" s="1063"/>
      <c r="B40" s="1063"/>
      <c r="C40" s="1063"/>
      <c r="D40" s="1065"/>
      <c r="E40" s="1063"/>
      <c r="F40" s="1076"/>
      <c r="G40" s="1063"/>
      <c r="H40" s="1065"/>
      <c r="I40" s="1063"/>
      <c r="J40" s="1076"/>
      <c r="K40" s="1063"/>
      <c r="L40" s="1065"/>
      <c r="M40" s="1063"/>
      <c r="N40" s="1076"/>
      <c r="O40" s="1063"/>
      <c r="P40" s="1065"/>
      <c r="Q40" s="1063"/>
      <c r="R40" s="1076"/>
      <c r="S40" s="1063"/>
      <c r="T40" s="1065"/>
      <c r="U40" s="1063"/>
      <c r="V40" s="1076"/>
      <c r="W40" s="1063"/>
      <c r="X40" s="1065"/>
      <c r="Y40" s="1063"/>
      <c r="Z40" s="1076"/>
    </row>
    <row r="41" spans="1:69" ht="17.100000000000001" customHeight="1">
      <c r="A41" s="1063"/>
      <c r="B41" s="1063"/>
      <c r="C41" s="1063"/>
      <c r="D41" s="1065"/>
      <c r="E41" s="1063"/>
      <c r="F41" s="1076"/>
      <c r="G41" s="1063"/>
      <c r="H41" s="1065"/>
      <c r="I41" s="1063"/>
      <c r="J41" s="1076"/>
      <c r="K41" s="1063"/>
      <c r="L41" s="1065"/>
      <c r="M41" s="1063"/>
      <c r="N41" s="1076"/>
      <c r="O41" s="1063"/>
      <c r="P41" s="1065"/>
      <c r="Q41" s="1063"/>
      <c r="R41" s="1076"/>
      <c r="S41" s="1063"/>
      <c r="T41" s="1065"/>
      <c r="U41" s="1063"/>
      <c r="V41" s="1076"/>
      <c r="W41" s="1063"/>
      <c r="X41" s="1065"/>
      <c r="Y41" s="1063"/>
      <c r="Z41" s="1076"/>
    </row>
    <row r="42" spans="1:69" ht="17.100000000000001" customHeight="1">
      <c r="A42" s="1063"/>
      <c r="B42" s="1063"/>
      <c r="C42" s="1063"/>
      <c r="D42" s="1065"/>
      <c r="E42" s="1063"/>
      <c r="F42" s="1076"/>
      <c r="G42" s="1063"/>
      <c r="H42" s="1065"/>
      <c r="I42" s="1063"/>
      <c r="J42" s="1076"/>
      <c r="K42" s="1063"/>
      <c r="L42" s="1065"/>
      <c r="M42" s="1063"/>
      <c r="N42" s="1076"/>
      <c r="O42" s="1063"/>
      <c r="P42" s="1065"/>
      <c r="Q42" s="1063"/>
      <c r="R42" s="1076"/>
      <c r="S42" s="1063"/>
      <c r="T42" s="1065"/>
      <c r="U42" s="1063"/>
      <c r="V42" s="1076"/>
      <c r="W42" s="1063"/>
      <c r="X42" s="1065"/>
      <c r="Y42" s="1063"/>
      <c r="Z42" s="1076"/>
    </row>
    <row r="43" spans="1:69" ht="17.100000000000001" customHeight="1">
      <c r="A43" s="1063"/>
      <c r="B43" s="1063"/>
      <c r="C43" s="1063"/>
      <c r="D43" s="1065"/>
      <c r="E43" s="1063"/>
      <c r="F43" s="1076"/>
      <c r="G43" s="1063"/>
      <c r="H43" s="1065"/>
      <c r="I43" s="1063"/>
      <c r="J43" s="1076"/>
      <c r="K43" s="1063"/>
      <c r="L43" s="1065"/>
      <c r="M43" s="1063"/>
      <c r="N43" s="1076"/>
      <c r="O43" s="1063"/>
      <c r="P43" s="1065"/>
      <c r="Q43" s="1063"/>
      <c r="R43" s="1076"/>
      <c r="S43" s="1063"/>
      <c r="T43" s="1065"/>
      <c r="U43" s="1063"/>
      <c r="V43" s="1076"/>
      <c r="W43" s="1063"/>
      <c r="X43" s="1065"/>
      <c r="Y43" s="1063"/>
      <c r="Z43" s="1076"/>
    </row>
    <row r="44" spans="1:69" ht="12">
      <c r="A44" s="1063"/>
      <c r="B44" s="1063"/>
      <c r="C44" s="1063"/>
      <c r="D44" s="1065"/>
      <c r="E44" s="1063"/>
      <c r="F44" s="1076"/>
      <c r="G44" s="1063"/>
      <c r="H44" s="1065"/>
      <c r="I44" s="1063"/>
      <c r="J44" s="1076"/>
      <c r="K44" s="1063"/>
      <c r="L44" s="1065"/>
      <c r="M44" s="1063"/>
      <c r="N44" s="1076"/>
      <c r="O44" s="1063"/>
      <c r="P44" s="1065"/>
      <c r="Q44" s="1063"/>
      <c r="R44" s="1076"/>
      <c r="S44" s="1063"/>
      <c r="T44" s="1065"/>
      <c r="U44" s="1063"/>
      <c r="V44" s="1076"/>
      <c r="W44" s="1063"/>
      <c r="X44" s="1065"/>
      <c r="Y44" s="1063"/>
      <c r="Z44" s="1076"/>
    </row>
    <row r="45" spans="1:69" ht="12">
      <c r="A45" s="1063"/>
      <c r="B45" s="1063"/>
      <c r="C45" s="1063"/>
      <c r="E45" s="1063"/>
      <c r="F45" s="1076"/>
      <c r="G45" s="1063"/>
      <c r="I45" s="1063"/>
      <c r="J45" s="1076"/>
      <c r="K45" s="1063"/>
      <c r="M45" s="1063"/>
      <c r="N45" s="1076"/>
      <c r="O45" s="1063"/>
      <c r="Q45" s="1063"/>
      <c r="R45" s="1076"/>
      <c r="S45" s="1063"/>
      <c r="U45" s="1063"/>
      <c r="V45" s="1076"/>
      <c r="W45" s="1063"/>
      <c r="Y45" s="1063"/>
      <c r="Z45" s="1076"/>
    </row>
    <row r="46" spans="1:69" ht="12">
      <c r="A46" s="1063"/>
      <c r="B46" s="1063"/>
      <c r="C46" s="1063"/>
      <c r="E46" s="1063"/>
      <c r="F46" s="1076"/>
      <c r="G46" s="1063"/>
      <c r="I46" s="1063"/>
      <c r="J46" s="1076"/>
      <c r="K46" s="1063"/>
      <c r="M46" s="1063"/>
      <c r="N46" s="1076"/>
      <c r="O46" s="1063"/>
      <c r="Q46" s="1063"/>
      <c r="R46" s="1076"/>
      <c r="S46" s="1063"/>
      <c r="U46" s="1063"/>
      <c r="V46" s="1076"/>
      <c r="W46" s="1063"/>
      <c r="Y46" s="1063"/>
      <c r="Z46" s="1076"/>
    </row>
    <row r="47" spans="1:69" ht="12">
      <c r="A47" s="1063"/>
      <c r="B47" s="1063"/>
      <c r="C47" s="1063"/>
      <c r="E47" s="1063"/>
      <c r="F47" s="1076"/>
      <c r="G47" s="1063"/>
      <c r="I47" s="1063"/>
      <c r="J47" s="1076"/>
      <c r="K47" s="1063"/>
      <c r="M47" s="1063"/>
      <c r="N47" s="1076"/>
      <c r="O47" s="1063"/>
      <c r="Q47" s="1063"/>
      <c r="R47" s="1076"/>
      <c r="S47" s="1063"/>
      <c r="U47" s="1063"/>
      <c r="V47" s="1076"/>
      <c r="W47" s="1063"/>
      <c r="Y47" s="1063"/>
      <c r="Z47" s="1076"/>
    </row>
    <row r="48" spans="1:69">
      <c r="A48" s="1063"/>
      <c r="B48" s="1063"/>
      <c r="C48" s="1063"/>
      <c r="E48" s="1063"/>
      <c r="G48" s="1063"/>
      <c r="I48" s="1063"/>
      <c r="K48" s="1063"/>
      <c r="M48" s="1063"/>
      <c r="O48" s="1063"/>
      <c r="Q48" s="1063"/>
      <c r="S48" s="1063"/>
      <c r="U48" s="1063"/>
      <c r="W48" s="1063"/>
      <c r="Y48" s="1063"/>
    </row>
    <row r="49" spans="1:25">
      <c r="A49" s="1063"/>
      <c r="B49" s="1063"/>
      <c r="C49" s="1063"/>
      <c r="E49" s="1063"/>
      <c r="G49" s="1063"/>
      <c r="I49" s="1063"/>
      <c r="K49" s="1063"/>
      <c r="M49" s="1063"/>
      <c r="O49" s="1063"/>
      <c r="Q49" s="1063"/>
      <c r="S49" s="1063"/>
      <c r="U49" s="1063"/>
      <c r="W49" s="1063"/>
      <c r="Y49" s="1063"/>
    </row>
    <row r="59" spans="1:25">
      <c r="B59" s="2"/>
      <c r="C59" s="2"/>
      <c r="D59" s="2"/>
      <c r="E59" s="2"/>
      <c r="F59" s="2"/>
      <c r="G59" s="2"/>
      <c r="H59" s="2"/>
      <c r="I59" s="2"/>
      <c r="J59" s="2"/>
    </row>
    <row r="60" spans="1:25">
      <c r="B60" s="1077"/>
      <c r="C60" s="1077"/>
      <c r="D60" s="1077"/>
      <c r="E60" s="1077"/>
      <c r="F60" s="1077"/>
      <c r="G60" s="1077"/>
      <c r="H60" s="2"/>
      <c r="I60" s="2"/>
      <c r="J60" s="2"/>
      <c r="K60" s="2"/>
    </row>
  </sheetData>
  <sheetProtection algorithmName="SHA-512" hashValue="NqyxQS5y4sUBN1Q5/WfBmM7MylO79tVsAHzxWkU0tU/NrmCDK0k5mhU2SrwPoiORPED/dqtvromHy/ri2JcwEw==" saltValue="OMDkN0m4u80t6eCr1DgXxQ==" spinCount="100000" sheet="1" objects="1" scenarios="1"/>
  <mergeCells count="48">
    <mergeCell ref="A20:B20"/>
    <mergeCell ref="A21:B21"/>
    <mergeCell ref="A5:A12"/>
    <mergeCell ref="D9:D11"/>
    <mergeCell ref="A14:B14"/>
    <mergeCell ref="V1:Z1"/>
    <mergeCell ref="V2:Z3"/>
    <mergeCell ref="AB4:AB30"/>
    <mergeCell ref="A4:B4"/>
    <mergeCell ref="S10:S11"/>
    <mergeCell ref="S4:T4"/>
    <mergeCell ref="G4:H4"/>
    <mergeCell ref="C7:C8"/>
    <mergeCell ref="C9:C11"/>
    <mergeCell ref="A2:B2"/>
    <mergeCell ref="A1:B1"/>
    <mergeCell ref="C1:D1"/>
    <mergeCell ref="E1:H1"/>
    <mergeCell ref="A3:B3"/>
    <mergeCell ref="S1:U2"/>
    <mergeCell ref="S3:U3"/>
    <mergeCell ref="I1:L1"/>
    <mergeCell ref="P2:Q3"/>
    <mergeCell ref="P1:Q1"/>
    <mergeCell ref="I2:L3"/>
    <mergeCell ref="R1:R2"/>
    <mergeCell ref="M2:O3"/>
    <mergeCell ref="N1:O1"/>
    <mergeCell ref="C2:H3"/>
    <mergeCell ref="E7:E8"/>
    <mergeCell ref="S14:T14"/>
    <mergeCell ref="E9:E11"/>
    <mergeCell ref="F7:F8"/>
    <mergeCell ref="F9:F11"/>
    <mergeCell ref="T10:T11"/>
    <mergeCell ref="J7:J8"/>
    <mergeCell ref="I7:I8"/>
    <mergeCell ref="G7:G8"/>
    <mergeCell ref="D7:D8"/>
    <mergeCell ref="H7:H8"/>
    <mergeCell ref="W14:X14"/>
    <mergeCell ref="G9:G11"/>
    <mergeCell ref="J9:J11"/>
    <mergeCell ref="I9:I11"/>
    <mergeCell ref="H9:H11"/>
    <mergeCell ref="V10:V11"/>
    <mergeCell ref="U10:U11"/>
    <mergeCell ref="S9:V9"/>
  </mergeCells>
  <phoneticPr fontId="9"/>
  <conditionalFormatting sqref="F5:F30">
    <cfRule type="expression" dxfId="251" priority="46" stopIfTrue="1">
      <formula>E5&lt;F5</formula>
    </cfRule>
  </conditionalFormatting>
  <conditionalFormatting sqref="J5:J30">
    <cfRule type="expression" dxfId="250" priority="30" stopIfTrue="1">
      <formula>I5&lt;J5</formula>
    </cfRule>
  </conditionalFormatting>
  <conditionalFormatting sqref="N5:N30">
    <cfRule type="expression" dxfId="249" priority="24" stopIfTrue="1">
      <formula>M5&lt;N5</formula>
    </cfRule>
  </conditionalFormatting>
  <conditionalFormatting sqref="R5:R30">
    <cfRule type="expression" dxfId="248" priority="23" stopIfTrue="1">
      <formula>Q5&lt;R5</formula>
    </cfRule>
  </conditionalFormatting>
  <conditionalFormatting sqref="V5:V8">
    <cfRule type="expression" dxfId="247" priority="15" stopIfTrue="1">
      <formula>U5&lt;V5</formula>
    </cfRule>
  </conditionalFormatting>
  <conditionalFormatting sqref="V10:V30">
    <cfRule type="expression" dxfId="246" priority="4" stopIfTrue="1">
      <formula>U10&lt;V10</formula>
    </cfRule>
  </conditionalFormatting>
  <conditionalFormatting sqref="Z5:Z30">
    <cfRule type="expression" dxfId="245" priority="3" stopIfTrue="1">
      <formula>Y5&lt;Z5</formula>
    </cfRule>
  </conditionalFormatting>
  <pageMargins left="0.59055118110236227" right="0.19685039370078741" top="0.19685039370078741" bottom="0.19685039370078741" header="0.51181102362204722" footer="0.51181102362204722"/>
  <pageSetup paperSize="9" orientation="landscape" r:id="rId1"/>
  <headerFooter alignWithMargins="0"/>
  <ignoredErrors>
    <ignoredError sqref="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BB18-D8BB-4092-9D9B-BACB2E7CDD20}">
  <sheetPr codeName="Sheet8">
    <pageSetUpPr fitToPage="1"/>
  </sheetPr>
  <dimension ref="A1:BQ51"/>
  <sheetViews>
    <sheetView showGridLines="0" showZeros="0" zoomScaleNormal="100" workbookViewId="0">
      <selection activeCell="F5" sqref="F5"/>
    </sheetView>
  </sheetViews>
  <sheetFormatPr defaultRowHeight="11.25"/>
  <cols>
    <col min="1" max="1" width="3.375" style="941" customWidth="1"/>
    <col min="2" max="2" width="7.25" style="941" customWidth="1"/>
    <col min="3" max="3" width="7.125" style="941" customWidth="1"/>
    <col min="4" max="4" width="3.875" style="941" customWidth="1"/>
    <col min="5" max="5" width="4.875" style="941" customWidth="1"/>
    <col min="6" max="7" width="7.125" style="941" customWidth="1"/>
    <col min="8" max="8" width="1.625" style="941" customWidth="1"/>
    <col min="9" max="9" width="5.125" style="941" customWidth="1"/>
    <col min="10" max="11" width="7.125" style="941" customWidth="1"/>
    <col min="12" max="12" width="1.25" style="941" customWidth="1"/>
    <col min="13" max="13" width="5.125" style="941" customWidth="1"/>
    <col min="14" max="14" width="7.125" style="941" customWidth="1"/>
    <col min="15" max="15" width="7.75" style="941" customWidth="1"/>
    <col min="16" max="16" width="1.25" style="941" customWidth="1"/>
    <col min="17" max="17" width="5.125" style="941" customWidth="1"/>
    <col min="18" max="18" width="7.125" style="941" customWidth="1"/>
    <col min="19" max="19" width="7.5" style="941" customWidth="1"/>
    <col min="20" max="20" width="1.125" style="941" customWidth="1"/>
    <col min="21" max="21" width="5.125" style="941" customWidth="1"/>
    <col min="22" max="22" width="7.125" style="941" customWidth="1"/>
    <col min="23" max="23" width="8.375" style="941" customWidth="1"/>
    <col min="24" max="24" width="1.25" style="941" customWidth="1"/>
    <col min="25" max="25" width="5.125" style="941" customWidth="1"/>
    <col min="26" max="26" width="7.125" style="941" customWidth="1"/>
    <col min="27" max="27" width="0.5" style="941" customWidth="1"/>
    <col min="28" max="28" width="2.75" style="941" customWidth="1"/>
    <col min="29" max="29" width="3" style="941" customWidth="1"/>
    <col min="30" max="30" width="5.875" style="941" customWidth="1"/>
    <col min="31" max="31" width="3.375" style="941" customWidth="1"/>
    <col min="32" max="16384" width="9" style="941"/>
  </cols>
  <sheetData>
    <row r="1" spans="1:69" ht="15" customHeight="1">
      <c r="A1" s="1506">
        <f>青森市!A1</f>
        <v>45748</v>
      </c>
      <c r="B1" s="1507"/>
      <c r="C1" s="1479" t="s">
        <v>80</v>
      </c>
      <c r="D1" s="1613"/>
      <c r="E1" s="1436">
        <f>青森市!D1</f>
        <v>0</v>
      </c>
      <c r="F1" s="1436"/>
      <c r="G1" s="1436"/>
      <c r="H1" s="1523"/>
      <c r="I1" s="1508" t="s">
        <v>81</v>
      </c>
      <c r="J1" s="1509"/>
      <c r="K1" s="1509"/>
      <c r="L1" s="1510"/>
      <c r="M1" s="7" t="s">
        <v>342</v>
      </c>
      <c r="N1" s="1437">
        <f>青森市!N1</f>
        <v>0</v>
      </c>
      <c r="O1" s="1438"/>
      <c r="P1" s="1479" t="s">
        <v>83</v>
      </c>
      <c r="Q1" s="1493"/>
      <c r="R1" s="1479" t="s">
        <v>231</v>
      </c>
      <c r="S1" s="1481">
        <f>青森市!S1</f>
        <v>0</v>
      </c>
      <c r="T1" s="1482"/>
      <c r="U1" s="1483"/>
      <c r="V1" s="1466" t="s">
        <v>84</v>
      </c>
      <c r="W1" s="1467"/>
      <c r="X1" s="1467"/>
      <c r="Y1" s="1467"/>
      <c r="Z1" s="1468"/>
      <c r="AA1" s="940"/>
    </row>
    <row r="2" spans="1:69" ht="18" customHeight="1">
      <c r="A2" s="1511" t="s">
        <v>172</v>
      </c>
      <c r="B2" s="1512"/>
      <c r="C2" s="1513">
        <f>青森市!C2</f>
        <v>0</v>
      </c>
      <c r="D2" s="1514"/>
      <c r="E2" s="1514"/>
      <c r="F2" s="1514"/>
      <c r="G2" s="1514"/>
      <c r="H2" s="1514"/>
      <c r="I2" s="1515">
        <f>青森市!I2</f>
        <v>0</v>
      </c>
      <c r="J2" s="1516"/>
      <c r="K2" s="1516"/>
      <c r="L2" s="1517"/>
      <c r="M2" s="1486">
        <f>青森市!M2</f>
        <v>0</v>
      </c>
      <c r="N2" s="1487"/>
      <c r="O2" s="1488"/>
      <c r="P2" s="1489">
        <f>青森市!P2</f>
        <v>0</v>
      </c>
      <c r="Q2" s="1490"/>
      <c r="R2" s="1480"/>
      <c r="S2" s="1484"/>
      <c r="T2" s="1484"/>
      <c r="U2" s="1485"/>
      <c r="V2" s="1495">
        <f>青森市!V2</f>
        <v>0</v>
      </c>
      <c r="W2" s="1496"/>
      <c r="X2" s="1496"/>
      <c r="Y2" s="1496"/>
      <c r="Z2" s="1497"/>
      <c r="AA2" s="940"/>
      <c r="AB2" s="942">
        <v>6</v>
      </c>
    </row>
    <row r="3" spans="1:69" ht="18" customHeight="1">
      <c r="A3" s="1521" t="s">
        <v>153</v>
      </c>
      <c r="B3" s="1522"/>
      <c r="C3" s="1513"/>
      <c r="D3" s="1514"/>
      <c r="E3" s="1514"/>
      <c r="F3" s="1514"/>
      <c r="G3" s="1514"/>
      <c r="H3" s="1514"/>
      <c r="I3" s="1518"/>
      <c r="J3" s="1519"/>
      <c r="K3" s="1519"/>
      <c r="L3" s="1520"/>
      <c r="M3" s="1486"/>
      <c r="N3" s="1487"/>
      <c r="O3" s="1488"/>
      <c r="P3" s="1491"/>
      <c r="Q3" s="1492"/>
      <c r="R3" s="943" t="s">
        <v>154</v>
      </c>
      <c r="S3" s="1501">
        <f>F15+F20+F24+J15+J20+J24+N20+R15+R20+R24+V15+V20+V24+Z20+Z24</f>
        <v>0</v>
      </c>
      <c r="T3" s="1502"/>
      <c r="U3" s="1503"/>
      <c r="V3" s="1498"/>
      <c r="W3" s="1499"/>
      <c r="X3" s="1499"/>
      <c r="Y3" s="1499"/>
      <c r="Z3" s="1500"/>
      <c r="AB3" s="1"/>
    </row>
    <row r="4" spans="1:69" ht="18.95" customHeight="1">
      <c r="A4" s="1526" t="s">
        <v>85</v>
      </c>
      <c r="B4" s="1527"/>
      <c r="C4" s="1292" t="s">
        <v>158</v>
      </c>
      <c r="D4" s="945"/>
      <c r="E4" s="946" t="s">
        <v>86</v>
      </c>
      <c r="F4" s="947" t="s">
        <v>87</v>
      </c>
      <c r="G4" s="1295" t="s">
        <v>31</v>
      </c>
      <c r="H4" s="945"/>
      <c r="I4" s="946" t="s">
        <v>86</v>
      </c>
      <c r="J4" s="947" t="s">
        <v>87</v>
      </c>
      <c r="K4" s="1294" t="s">
        <v>449</v>
      </c>
      <c r="L4" s="945"/>
      <c r="M4" s="946" t="s">
        <v>86</v>
      </c>
      <c r="N4" s="947" t="s">
        <v>87</v>
      </c>
      <c r="O4" s="1294" t="s">
        <v>292</v>
      </c>
      <c r="P4" s="945"/>
      <c r="Q4" s="946" t="s">
        <v>86</v>
      </c>
      <c r="R4" s="947" t="s">
        <v>87</v>
      </c>
      <c r="S4" s="1608" t="s">
        <v>289</v>
      </c>
      <c r="T4" s="1609"/>
      <c r="U4" s="946" t="s">
        <v>86</v>
      </c>
      <c r="V4" s="947" t="s">
        <v>87</v>
      </c>
      <c r="W4" s="1610" t="s">
        <v>67</v>
      </c>
      <c r="X4" s="1611"/>
      <c r="Y4" s="946" t="s">
        <v>86</v>
      </c>
      <c r="Z4" s="947" t="s">
        <v>87</v>
      </c>
      <c r="AA4" s="957"/>
      <c r="AB4" s="1478" t="s">
        <v>334</v>
      </c>
      <c r="AF4" s="959"/>
    </row>
    <row r="5" spans="1:69" s="2" customFormat="1" ht="18" customHeight="1">
      <c r="A5" s="1550" t="s">
        <v>333</v>
      </c>
      <c r="B5" s="1222" t="s">
        <v>325</v>
      </c>
      <c r="C5" s="1304" t="s">
        <v>316</v>
      </c>
      <c r="D5" s="977" t="s">
        <v>39</v>
      </c>
      <c r="E5" s="1371">
        <v>870</v>
      </c>
      <c r="F5" s="128"/>
      <c r="G5" s="1144" t="s">
        <v>316</v>
      </c>
      <c r="H5" s="1143" t="s">
        <v>441</v>
      </c>
      <c r="I5" s="964">
        <v>210</v>
      </c>
      <c r="J5" s="128"/>
      <c r="K5" s="967"/>
      <c r="L5" s="1087"/>
      <c r="M5" s="969"/>
      <c r="N5" s="1088"/>
      <c r="O5" s="1372"/>
      <c r="P5" s="1299"/>
      <c r="Q5" s="969"/>
      <c r="R5" s="833"/>
      <c r="S5" s="983" t="s">
        <v>925</v>
      </c>
      <c r="T5" s="1051"/>
      <c r="U5" s="978">
        <v>3000</v>
      </c>
      <c r="V5" s="128"/>
      <c r="W5" s="967"/>
      <c r="X5" s="1087"/>
      <c r="Y5" s="969"/>
      <c r="Z5" s="1088"/>
      <c r="AA5" s="971"/>
      <c r="AB5" s="1478"/>
      <c r="AC5" s="941"/>
      <c r="AD5" s="959"/>
      <c r="AE5" s="941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1"/>
      <c r="BI5" s="941"/>
      <c r="BJ5" s="941"/>
      <c r="BK5" s="941"/>
      <c r="BL5" s="941"/>
      <c r="BM5" s="941"/>
      <c r="BN5" s="941"/>
      <c r="BO5" s="941"/>
      <c r="BP5" s="941"/>
      <c r="BQ5" s="941"/>
    </row>
    <row r="6" spans="1:69" s="2" customFormat="1" ht="17.25" customHeight="1">
      <c r="A6" s="1551"/>
      <c r="B6" s="1217" t="s">
        <v>326</v>
      </c>
      <c r="C6" s="1025" t="s">
        <v>317</v>
      </c>
      <c r="D6" s="977" t="s">
        <v>39</v>
      </c>
      <c r="E6" s="978">
        <v>800</v>
      </c>
      <c r="F6" s="128"/>
      <c r="G6" s="988" t="s">
        <v>317</v>
      </c>
      <c r="H6" s="1243" t="s">
        <v>441</v>
      </c>
      <c r="I6" s="990">
        <v>200</v>
      </c>
      <c r="J6" s="142"/>
      <c r="K6" s="988"/>
      <c r="L6" s="1124"/>
      <c r="M6" s="990"/>
      <c r="N6" s="1125"/>
      <c r="O6" s="1373"/>
      <c r="P6" s="1374"/>
      <c r="Q6" s="990"/>
      <c r="R6" s="1281"/>
      <c r="S6" s="983" t="s">
        <v>454</v>
      </c>
      <c r="T6" s="1051"/>
      <c r="U6" s="978">
        <v>1360</v>
      </c>
      <c r="V6" s="128"/>
      <c r="W6" s="1021"/>
      <c r="X6" s="1117"/>
      <c r="Y6" s="1005"/>
      <c r="Z6" s="1118"/>
      <c r="AA6" s="982"/>
      <c r="AB6" s="1478"/>
      <c r="AC6" s="941"/>
      <c r="AD6" s="941"/>
      <c r="AE6" s="941"/>
      <c r="AF6" s="941"/>
      <c r="AG6" s="941"/>
      <c r="AH6" s="941"/>
      <c r="AI6" s="941"/>
      <c r="AJ6" s="941"/>
      <c r="AK6" s="941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  <c r="BG6" s="941"/>
      <c r="BH6" s="941"/>
      <c r="BI6" s="941"/>
      <c r="BJ6" s="941"/>
      <c r="BK6" s="941"/>
      <c r="BL6" s="941"/>
      <c r="BM6" s="941"/>
      <c r="BN6" s="941"/>
      <c r="BO6" s="941"/>
      <c r="BP6" s="941"/>
      <c r="BQ6" s="941"/>
    </row>
    <row r="7" spans="1:69" s="2" customFormat="1" ht="18" customHeight="1">
      <c r="A7" s="1551"/>
      <c r="B7" s="1217" t="s">
        <v>327</v>
      </c>
      <c r="C7" s="1090" t="s">
        <v>318</v>
      </c>
      <c r="D7" s="975" t="s">
        <v>39</v>
      </c>
      <c r="E7" s="969">
        <v>1600</v>
      </c>
      <c r="F7" s="128"/>
      <c r="G7" s="983" t="s">
        <v>318</v>
      </c>
      <c r="H7" s="981" t="s">
        <v>441</v>
      </c>
      <c r="I7" s="978">
        <v>150</v>
      </c>
      <c r="J7" s="139"/>
      <c r="K7" s="1048"/>
      <c r="L7" s="1051"/>
      <c r="M7" s="978"/>
      <c r="N7" s="1092"/>
      <c r="O7" s="1375" t="s">
        <v>737</v>
      </c>
      <c r="P7" s="977" t="s">
        <v>39</v>
      </c>
      <c r="Q7" s="978">
        <v>350</v>
      </c>
      <c r="R7" s="141"/>
      <c r="S7" s="1025" t="s">
        <v>452</v>
      </c>
      <c r="T7" s="981" t="s">
        <v>829</v>
      </c>
      <c r="U7" s="978">
        <v>580</v>
      </c>
      <c r="V7" s="128"/>
      <c r="W7" s="983"/>
      <c r="X7" s="1051"/>
      <c r="Y7" s="978"/>
      <c r="Z7" s="1092"/>
      <c r="AA7" s="971"/>
      <c r="AB7" s="1478"/>
      <c r="AC7" s="941"/>
      <c r="AD7" s="941"/>
      <c r="AE7" s="941"/>
      <c r="AF7" s="941"/>
      <c r="AG7" s="941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  <c r="BG7" s="941"/>
      <c r="BH7" s="941"/>
      <c r="BI7" s="941"/>
      <c r="BJ7" s="941"/>
      <c r="BK7" s="941"/>
      <c r="BL7" s="941"/>
      <c r="BM7" s="941"/>
      <c r="BN7" s="941"/>
      <c r="BO7" s="941"/>
      <c r="BP7" s="941"/>
      <c r="BQ7" s="941"/>
    </row>
    <row r="8" spans="1:69" s="2" customFormat="1" ht="17.25" customHeight="1">
      <c r="A8" s="1551"/>
      <c r="B8" s="1217" t="s">
        <v>329</v>
      </c>
      <c r="C8" s="1025" t="s">
        <v>321</v>
      </c>
      <c r="D8" s="975" t="s">
        <v>39</v>
      </c>
      <c r="E8" s="978">
        <v>1500</v>
      </c>
      <c r="F8" s="128"/>
      <c r="G8" s="967" t="s">
        <v>321</v>
      </c>
      <c r="H8" s="968" t="s">
        <v>441</v>
      </c>
      <c r="I8" s="969">
        <v>40</v>
      </c>
      <c r="J8" s="906"/>
      <c r="K8" s="967"/>
      <c r="L8" s="1087"/>
      <c r="M8" s="969"/>
      <c r="N8" s="1088"/>
      <c r="O8" s="1376"/>
      <c r="P8" s="1299"/>
      <c r="Q8" s="969"/>
      <c r="R8" s="833"/>
      <c r="S8" s="1049"/>
      <c r="T8" s="1008"/>
      <c r="U8" s="1009"/>
      <c r="V8" s="970"/>
      <c r="W8" s="988"/>
      <c r="X8" s="1124"/>
      <c r="Y8" s="990"/>
      <c r="Z8" s="1125"/>
      <c r="AA8" s="982"/>
      <c r="AB8" s="1478"/>
      <c r="AC8" s="941"/>
      <c r="AD8" s="941"/>
      <c r="AE8" s="941"/>
      <c r="AF8" s="941"/>
      <c r="AG8" s="941"/>
      <c r="AH8" s="941"/>
      <c r="AI8" s="941"/>
      <c r="AJ8" s="941"/>
      <c r="AK8" s="941"/>
      <c r="AL8" s="941"/>
      <c r="AM8" s="941"/>
      <c r="AN8" s="941"/>
      <c r="AO8" s="941"/>
      <c r="AP8" s="941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  <c r="BG8" s="941"/>
      <c r="BH8" s="941"/>
      <c r="BI8" s="941"/>
      <c r="BJ8" s="941"/>
      <c r="BK8" s="941"/>
      <c r="BL8" s="941"/>
      <c r="BM8" s="941"/>
      <c r="BN8" s="941"/>
      <c r="BO8" s="941"/>
      <c r="BP8" s="941"/>
      <c r="BQ8" s="941"/>
    </row>
    <row r="9" spans="1:69" s="2" customFormat="1" ht="17.25" customHeight="1">
      <c r="A9" s="1551"/>
      <c r="B9" s="1217" t="s">
        <v>319</v>
      </c>
      <c r="C9" s="1288" t="s">
        <v>319</v>
      </c>
      <c r="D9" s="975" t="s">
        <v>39</v>
      </c>
      <c r="E9" s="1005">
        <v>1100</v>
      </c>
      <c r="F9" s="128"/>
      <c r="G9" s="983" t="s">
        <v>319</v>
      </c>
      <c r="H9" s="981" t="s">
        <v>441</v>
      </c>
      <c r="I9" s="978">
        <v>50</v>
      </c>
      <c r="J9" s="906"/>
      <c r="K9" s="1050"/>
      <c r="L9" s="1051"/>
      <c r="M9" s="978"/>
      <c r="N9" s="1092"/>
      <c r="O9" s="1375" t="s">
        <v>739</v>
      </c>
      <c r="P9" s="977" t="s">
        <v>39</v>
      </c>
      <c r="Q9" s="978">
        <v>260</v>
      </c>
      <c r="R9" s="141"/>
      <c r="S9" s="976" t="s">
        <v>821</v>
      </c>
      <c r="T9" s="981" t="s">
        <v>829</v>
      </c>
      <c r="U9" s="978">
        <v>750</v>
      </c>
      <c r="V9" s="128"/>
      <c r="W9" s="976"/>
      <c r="X9" s="1158"/>
      <c r="Y9" s="996"/>
      <c r="Z9" s="1377"/>
      <c r="AA9" s="982"/>
      <c r="AB9" s="1478"/>
      <c r="AC9" s="941"/>
      <c r="AD9" s="941"/>
      <c r="AE9" s="941"/>
      <c r="AF9" s="941"/>
      <c r="AG9" s="941"/>
      <c r="AH9" s="941"/>
      <c r="AI9" s="941"/>
      <c r="AJ9" s="941"/>
      <c r="AK9" s="941"/>
      <c r="AL9" s="941"/>
      <c r="AM9" s="941"/>
      <c r="AN9" s="941"/>
      <c r="AO9" s="941"/>
      <c r="AP9" s="941"/>
      <c r="AQ9" s="941"/>
      <c r="AR9" s="941"/>
      <c r="AS9" s="941"/>
      <c r="AT9" s="941"/>
      <c r="AU9" s="941"/>
      <c r="AV9" s="941"/>
      <c r="AW9" s="941"/>
      <c r="AX9" s="941"/>
      <c r="AY9" s="941"/>
      <c r="AZ9" s="941"/>
      <c r="BA9" s="941"/>
      <c r="BB9" s="941"/>
      <c r="BC9" s="941"/>
      <c r="BD9" s="941"/>
      <c r="BE9" s="941"/>
      <c r="BF9" s="941"/>
      <c r="BG9" s="941"/>
      <c r="BH9" s="941"/>
      <c r="BI9" s="941"/>
      <c r="BJ9" s="941"/>
      <c r="BK9" s="941"/>
      <c r="BL9" s="941"/>
      <c r="BM9" s="941"/>
      <c r="BN9" s="941"/>
      <c r="BO9" s="941"/>
      <c r="BP9" s="941"/>
      <c r="BQ9" s="941"/>
    </row>
    <row r="10" spans="1:69" s="2" customFormat="1" ht="18" customHeight="1">
      <c r="A10" s="1551"/>
      <c r="B10" s="1217" t="s">
        <v>328</v>
      </c>
      <c r="C10" s="1238" t="s">
        <v>320</v>
      </c>
      <c r="D10" s="975" t="s">
        <v>39</v>
      </c>
      <c r="E10" s="1027">
        <v>1420</v>
      </c>
      <c r="F10" s="128"/>
      <c r="G10" s="983" t="s">
        <v>320</v>
      </c>
      <c r="H10" s="981" t="s">
        <v>441</v>
      </c>
      <c r="I10" s="978">
        <v>140</v>
      </c>
      <c r="J10" s="139"/>
      <c r="K10" s="1050"/>
      <c r="L10" s="1051"/>
      <c r="M10" s="978"/>
      <c r="N10" s="1092"/>
      <c r="O10" s="1375" t="s">
        <v>740</v>
      </c>
      <c r="P10" s="977" t="s">
        <v>39</v>
      </c>
      <c r="Q10" s="1027">
        <v>100</v>
      </c>
      <c r="R10" s="141"/>
      <c r="S10" s="976" t="s">
        <v>453</v>
      </c>
      <c r="T10" s="981" t="s">
        <v>829</v>
      </c>
      <c r="U10" s="978">
        <v>310</v>
      </c>
      <c r="V10" s="128"/>
      <c r="W10" s="1128"/>
      <c r="X10" s="1223"/>
      <c r="Y10" s="1224"/>
      <c r="Z10" s="1281"/>
      <c r="AA10" s="971"/>
      <c r="AB10" s="1478"/>
      <c r="AC10" s="941"/>
      <c r="AD10" s="941"/>
      <c r="AE10" s="941"/>
      <c r="AF10" s="941"/>
      <c r="AG10" s="941"/>
      <c r="AH10" s="941"/>
      <c r="AI10" s="941"/>
      <c r="AJ10" s="941"/>
      <c r="AK10" s="941"/>
      <c r="AL10" s="941"/>
      <c r="AM10" s="941"/>
      <c r="AN10" s="941"/>
      <c r="AO10" s="941"/>
      <c r="AP10" s="941"/>
      <c r="AQ10" s="941"/>
      <c r="AR10" s="941"/>
      <c r="AS10" s="941"/>
      <c r="AT10" s="941"/>
      <c r="AU10" s="941"/>
      <c r="AV10" s="941"/>
      <c r="AW10" s="941"/>
      <c r="AX10" s="941"/>
      <c r="AY10" s="941"/>
      <c r="AZ10" s="941"/>
      <c r="BA10" s="941"/>
      <c r="BB10" s="941"/>
      <c r="BC10" s="941"/>
      <c r="BD10" s="941"/>
      <c r="BE10" s="941"/>
      <c r="BF10" s="941"/>
      <c r="BG10" s="941"/>
      <c r="BH10" s="941"/>
      <c r="BI10" s="941"/>
      <c r="BJ10" s="941"/>
      <c r="BK10" s="941"/>
      <c r="BL10" s="941"/>
      <c r="BM10" s="941"/>
      <c r="BN10" s="941"/>
      <c r="BO10" s="941"/>
      <c r="BP10" s="941"/>
      <c r="BQ10" s="941"/>
    </row>
    <row r="11" spans="1:69" s="2" customFormat="1" ht="18" customHeight="1">
      <c r="A11" s="1551"/>
      <c r="B11" s="1286" t="s">
        <v>330</v>
      </c>
      <c r="C11" s="1090" t="s">
        <v>322</v>
      </c>
      <c r="D11" s="975" t="s">
        <v>39</v>
      </c>
      <c r="E11" s="969">
        <v>3880</v>
      </c>
      <c r="F11" s="128"/>
      <c r="G11" s="988" t="s">
        <v>322</v>
      </c>
      <c r="H11" s="1243" t="s">
        <v>441</v>
      </c>
      <c r="I11" s="990">
        <v>200</v>
      </c>
      <c r="J11" s="142"/>
      <c r="K11" s="967"/>
      <c r="L11" s="1087"/>
      <c r="M11" s="969"/>
      <c r="N11" s="1088"/>
      <c r="O11" s="1378" t="s">
        <v>741</v>
      </c>
      <c r="P11" s="975" t="s">
        <v>39</v>
      </c>
      <c r="Q11" s="969">
        <v>600</v>
      </c>
      <c r="R11" s="141"/>
      <c r="S11" s="1238" t="s">
        <v>451</v>
      </c>
      <c r="T11" s="981" t="s">
        <v>829</v>
      </c>
      <c r="U11" s="1027">
        <v>190</v>
      </c>
      <c r="V11" s="128"/>
      <c r="W11" s="976"/>
      <c r="X11" s="1158"/>
      <c r="Y11" s="996"/>
      <c r="Z11" s="875"/>
      <c r="AA11" s="959"/>
      <c r="AB11" s="1478"/>
      <c r="AC11" s="941"/>
      <c r="AD11" s="941"/>
      <c r="AE11" s="941"/>
      <c r="AF11" s="941"/>
      <c r="AG11" s="941"/>
      <c r="AH11" s="941"/>
      <c r="AI11" s="941"/>
      <c r="AJ11" s="941"/>
      <c r="AK11" s="941"/>
      <c r="AL11" s="941"/>
      <c r="AM11" s="941"/>
      <c r="AN11" s="941"/>
      <c r="AO11" s="941"/>
      <c r="AP11" s="941"/>
      <c r="AQ11" s="941"/>
      <c r="AR11" s="941"/>
      <c r="AS11" s="941"/>
      <c r="AT11" s="941"/>
      <c r="AU11" s="941"/>
      <c r="AV11" s="941"/>
      <c r="AW11" s="941"/>
      <c r="AX11" s="941"/>
      <c r="AY11" s="941"/>
      <c r="AZ11" s="941"/>
      <c r="BA11" s="941"/>
      <c r="BB11" s="941"/>
      <c r="BC11" s="941"/>
      <c r="BD11" s="941"/>
      <c r="BE11" s="941"/>
      <c r="BF11" s="941"/>
      <c r="BG11" s="941"/>
      <c r="BH11" s="941"/>
      <c r="BI11" s="941"/>
      <c r="BJ11" s="941"/>
      <c r="BK11" s="941"/>
      <c r="BL11" s="941"/>
      <c r="BM11" s="941"/>
      <c r="BN11" s="941"/>
      <c r="BO11" s="941"/>
      <c r="BP11" s="941"/>
      <c r="BQ11" s="941"/>
    </row>
    <row r="12" spans="1:69" s="2" customFormat="1" ht="18" customHeight="1">
      <c r="A12" s="1551"/>
      <c r="B12" s="1619" t="s">
        <v>331</v>
      </c>
      <c r="C12" s="1575" t="s">
        <v>323</v>
      </c>
      <c r="D12" s="1581" t="s">
        <v>39</v>
      </c>
      <c r="E12" s="1623">
        <v>900</v>
      </c>
      <c r="F12" s="1573"/>
      <c r="G12" s="1569" t="s">
        <v>323</v>
      </c>
      <c r="H12" s="1577" t="s">
        <v>992</v>
      </c>
      <c r="I12" s="1571">
        <v>200</v>
      </c>
      <c r="J12" s="1586"/>
      <c r="K12" s="967"/>
      <c r="L12" s="1087"/>
      <c r="M12" s="969"/>
      <c r="N12" s="1088"/>
      <c r="O12" s="1379"/>
      <c r="P12" s="1299"/>
      <c r="Q12" s="969"/>
      <c r="R12" s="1088"/>
      <c r="S12" s="1109" t="s">
        <v>455</v>
      </c>
      <c r="T12" s="1051"/>
      <c r="U12" s="978">
        <v>260</v>
      </c>
      <c r="V12" s="128"/>
      <c r="W12" s="1109"/>
      <c r="X12" s="1380"/>
      <c r="Y12" s="1381"/>
      <c r="Z12" s="1377"/>
      <c r="AA12" s="959"/>
      <c r="AB12" s="1478"/>
      <c r="AC12" s="941"/>
      <c r="AD12" s="941"/>
      <c r="AE12" s="941"/>
      <c r="AF12" s="941"/>
      <c r="AG12" s="941"/>
      <c r="AH12" s="941"/>
      <c r="AI12" s="941"/>
      <c r="AJ12" s="941"/>
      <c r="AK12" s="941"/>
      <c r="AL12" s="941"/>
      <c r="AM12" s="941"/>
      <c r="AN12" s="941"/>
      <c r="AO12" s="941"/>
      <c r="AP12" s="941"/>
      <c r="AQ12" s="941"/>
      <c r="AR12" s="941"/>
      <c r="AS12" s="941"/>
      <c r="AT12" s="941"/>
      <c r="AU12" s="941"/>
      <c r="AV12" s="941"/>
      <c r="AW12" s="941"/>
      <c r="AX12" s="941"/>
      <c r="AY12" s="941"/>
      <c r="AZ12" s="941"/>
      <c r="BA12" s="941"/>
      <c r="BB12" s="941"/>
      <c r="BC12" s="941"/>
      <c r="BD12" s="941"/>
      <c r="BE12" s="941"/>
      <c r="BF12" s="941"/>
      <c r="BG12" s="941"/>
      <c r="BH12" s="941"/>
      <c r="BI12" s="941"/>
      <c r="BJ12" s="941"/>
      <c r="BK12" s="941"/>
      <c r="BL12" s="941"/>
      <c r="BM12" s="941"/>
      <c r="BN12" s="941"/>
      <c r="BO12" s="941"/>
      <c r="BP12" s="941"/>
      <c r="BQ12" s="941"/>
    </row>
    <row r="13" spans="1:69" s="2" customFormat="1" ht="18" customHeight="1">
      <c r="A13" s="1551"/>
      <c r="B13" s="1620"/>
      <c r="C13" s="1576"/>
      <c r="D13" s="1582"/>
      <c r="E13" s="1624"/>
      <c r="F13" s="1574"/>
      <c r="G13" s="1570"/>
      <c r="H13" s="1578"/>
      <c r="I13" s="1572"/>
      <c r="J13" s="1588"/>
      <c r="K13" s="988"/>
      <c r="L13" s="1124"/>
      <c r="M13" s="990"/>
      <c r="N13" s="1125"/>
      <c r="O13" s="1373"/>
      <c r="P13" s="1374"/>
      <c r="Q13" s="990"/>
      <c r="R13" s="1125"/>
      <c r="S13" s="1021" t="s">
        <v>456</v>
      </c>
      <c r="T13" s="1117"/>
      <c r="U13" s="1005">
        <v>600</v>
      </c>
      <c r="V13" s="128"/>
      <c r="W13" s="1119"/>
      <c r="X13" s="1382"/>
      <c r="Y13" s="1383"/>
      <c r="Z13" s="1285"/>
      <c r="AA13" s="959"/>
      <c r="AB13" s="1478"/>
      <c r="AC13" s="941"/>
      <c r="AD13" s="941"/>
      <c r="AE13" s="941"/>
      <c r="AF13" s="941"/>
      <c r="AG13" s="941"/>
      <c r="AH13" s="941"/>
      <c r="AI13" s="941"/>
      <c r="AJ13" s="941"/>
      <c r="AK13" s="941"/>
      <c r="AL13" s="941"/>
      <c r="AM13" s="941"/>
      <c r="AN13" s="941"/>
      <c r="AO13" s="941"/>
      <c r="AP13" s="941"/>
      <c r="AQ13" s="941"/>
      <c r="AR13" s="941"/>
      <c r="AS13" s="941"/>
      <c r="AT13" s="941"/>
      <c r="AU13" s="941"/>
      <c r="AV13" s="941"/>
      <c r="AW13" s="941"/>
      <c r="AX13" s="941"/>
      <c r="AY13" s="941"/>
      <c r="AZ13" s="941"/>
      <c r="BA13" s="941"/>
      <c r="BB13" s="941"/>
      <c r="BC13" s="941"/>
      <c r="BD13" s="941"/>
      <c r="BE13" s="941"/>
      <c r="BF13" s="941"/>
      <c r="BG13" s="941"/>
      <c r="BH13" s="941"/>
      <c r="BI13" s="941"/>
      <c r="BJ13" s="941"/>
      <c r="BK13" s="941"/>
      <c r="BL13" s="941"/>
      <c r="BM13" s="941"/>
      <c r="BN13" s="941"/>
      <c r="BO13" s="941"/>
      <c r="BP13" s="941"/>
      <c r="BQ13" s="941"/>
    </row>
    <row r="14" spans="1:69" s="2" customFormat="1" ht="18" customHeight="1">
      <c r="A14" s="1552"/>
      <c r="B14" s="1217" t="s">
        <v>332</v>
      </c>
      <c r="C14" s="1025" t="s">
        <v>324</v>
      </c>
      <c r="D14" s="975" t="s">
        <v>39</v>
      </c>
      <c r="E14" s="978">
        <v>1050</v>
      </c>
      <c r="F14" s="129"/>
      <c r="G14" s="1004" t="s">
        <v>324</v>
      </c>
      <c r="H14" s="1164" t="s">
        <v>441</v>
      </c>
      <c r="I14" s="986">
        <v>60</v>
      </c>
      <c r="J14" s="1405"/>
      <c r="K14" s="1004"/>
      <c r="L14" s="1030"/>
      <c r="M14" s="986"/>
      <c r="N14" s="1384"/>
      <c r="O14" s="1385"/>
      <c r="P14" s="1311"/>
      <c r="Q14" s="986"/>
      <c r="R14" s="1118"/>
      <c r="S14" s="1120"/>
      <c r="T14" s="1020"/>
      <c r="U14" s="1095"/>
      <c r="V14" s="1118"/>
      <c r="W14" s="988"/>
      <c r="X14" s="1232"/>
      <c r="Y14" s="1131"/>
      <c r="Z14" s="1125"/>
      <c r="AA14" s="959"/>
      <c r="AB14" s="1478"/>
      <c r="AC14" s="941"/>
      <c r="AD14" s="941"/>
      <c r="AE14" s="941"/>
      <c r="AF14" s="941"/>
      <c r="AG14" s="941"/>
      <c r="AH14" s="941"/>
      <c r="AI14" s="941"/>
      <c r="AJ14" s="941"/>
      <c r="AK14" s="941"/>
      <c r="AL14" s="941"/>
      <c r="AM14" s="941"/>
      <c r="AN14" s="941"/>
      <c r="AO14" s="941"/>
      <c r="AP14" s="941"/>
      <c r="AQ14" s="941"/>
      <c r="AR14" s="941"/>
      <c r="AS14" s="941"/>
      <c r="AT14" s="941"/>
      <c r="AU14" s="941"/>
      <c r="AV14" s="941"/>
      <c r="AW14" s="941"/>
      <c r="AX14" s="941"/>
      <c r="AY14" s="941"/>
      <c r="AZ14" s="941"/>
      <c r="BA14" s="941"/>
      <c r="BB14" s="941"/>
      <c r="BC14" s="941"/>
      <c r="BD14" s="941"/>
      <c r="BE14" s="941"/>
      <c r="BF14" s="941"/>
      <c r="BG14" s="941"/>
      <c r="BH14" s="941"/>
      <c r="BI14" s="941"/>
      <c r="BJ14" s="941"/>
      <c r="BK14" s="941"/>
      <c r="BL14" s="941"/>
      <c r="BM14" s="941"/>
      <c r="BN14" s="941"/>
      <c r="BO14" s="941"/>
      <c r="BP14" s="941"/>
      <c r="BQ14" s="941"/>
    </row>
    <row r="15" spans="1:69" s="2" customFormat="1" ht="18" customHeight="1">
      <c r="A15" s="1055" t="s">
        <v>233</v>
      </c>
      <c r="B15" s="1273">
        <f>E15+I15+Q15+U15</f>
        <v>22730</v>
      </c>
      <c r="C15" s="1033" t="s">
        <v>232</v>
      </c>
      <c r="D15" s="955"/>
      <c r="E15" s="1254">
        <f>SUM(E5:E14)</f>
        <v>13120</v>
      </c>
      <c r="F15" s="1062">
        <f>SUM(F5:F14)</f>
        <v>0</v>
      </c>
      <c r="G15" s="1033" t="s">
        <v>77</v>
      </c>
      <c r="H15" s="951"/>
      <c r="I15" s="1035">
        <f>SUM(I5:I14)</f>
        <v>1250</v>
      </c>
      <c r="J15" s="1274">
        <f>SUM(J5:J14)</f>
        <v>0</v>
      </c>
      <c r="K15" s="1033"/>
      <c r="L15" s="951"/>
      <c r="M15" s="999"/>
      <c r="N15" s="1188"/>
      <c r="O15" s="1033" t="s">
        <v>198</v>
      </c>
      <c r="P15" s="955"/>
      <c r="Q15" s="999">
        <f>SUM(Q5:Q14)</f>
        <v>1310</v>
      </c>
      <c r="R15" s="1062">
        <f>SUM(R5:R14)</f>
        <v>0</v>
      </c>
      <c r="S15" s="1169" t="s">
        <v>198</v>
      </c>
      <c r="T15" s="1170"/>
      <c r="U15" s="1168">
        <f>SUM(U5:U14)</f>
        <v>7050</v>
      </c>
      <c r="V15" s="1062">
        <f>SUM(V5:V14)</f>
        <v>0</v>
      </c>
      <c r="W15" s="1386"/>
      <c r="X15" s="951"/>
      <c r="Y15" s="999"/>
      <c r="Z15" s="1188"/>
      <c r="AA15" s="959"/>
      <c r="AB15" s="1478"/>
      <c r="AC15" s="941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941"/>
      <c r="AO15" s="941"/>
      <c r="AP15" s="941"/>
      <c r="AQ15" s="941"/>
      <c r="AR15" s="941"/>
      <c r="AS15" s="941"/>
      <c r="AT15" s="941"/>
      <c r="AU15" s="941"/>
      <c r="AV15" s="941"/>
      <c r="AW15" s="941"/>
      <c r="AX15" s="941"/>
      <c r="AY15" s="941"/>
      <c r="AZ15" s="941"/>
      <c r="BA15" s="941"/>
      <c r="BB15" s="941"/>
      <c r="BC15" s="941"/>
      <c r="BD15" s="941"/>
      <c r="BE15" s="941"/>
      <c r="BF15" s="941"/>
      <c r="BG15" s="941"/>
      <c r="BH15" s="941"/>
      <c r="BI15" s="941"/>
      <c r="BJ15" s="941"/>
      <c r="BK15" s="941"/>
      <c r="BL15" s="941"/>
      <c r="BM15" s="941"/>
      <c r="BN15" s="941"/>
      <c r="BO15" s="941"/>
      <c r="BP15" s="941"/>
      <c r="BQ15" s="941"/>
    </row>
    <row r="16" spans="1:69" s="2" customFormat="1" ht="18" customHeight="1">
      <c r="A16" s="1328"/>
      <c r="B16" s="1038"/>
      <c r="C16" s="1172" t="s">
        <v>120</v>
      </c>
      <c r="D16" s="977" t="s">
        <v>39</v>
      </c>
      <c r="E16" s="978">
        <v>3560</v>
      </c>
      <c r="F16" s="130"/>
      <c r="G16" s="1387" t="s">
        <v>120</v>
      </c>
      <c r="H16" s="1143" t="s">
        <v>441</v>
      </c>
      <c r="I16" s="1041">
        <v>160</v>
      </c>
      <c r="J16" s="1406"/>
      <c r="K16" s="1134" t="s">
        <v>120</v>
      </c>
      <c r="L16" s="1023" t="s">
        <v>441</v>
      </c>
      <c r="M16" s="978">
        <v>380</v>
      </c>
      <c r="N16" s="141"/>
      <c r="O16" s="1388" t="s">
        <v>853</v>
      </c>
      <c r="P16" s="963" t="s">
        <v>39</v>
      </c>
      <c r="Q16" s="964">
        <v>2400</v>
      </c>
      <c r="R16" s="144"/>
      <c r="S16" s="1249" t="s">
        <v>335</v>
      </c>
      <c r="T16" s="1051"/>
      <c r="U16" s="978">
        <v>1650</v>
      </c>
      <c r="V16" s="130"/>
      <c r="W16" s="1048" t="s">
        <v>853</v>
      </c>
      <c r="X16" s="981" t="s">
        <v>829</v>
      </c>
      <c r="Y16" s="978">
        <v>330</v>
      </c>
      <c r="Z16" s="128"/>
      <c r="AA16" s="959"/>
      <c r="AB16" s="1478"/>
      <c r="AC16" s="941"/>
      <c r="AD16" s="941"/>
      <c r="AE16" s="941"/>
      <c r="AF16" s="941"/>
      <c r="AG16" s="941"/>
      <c r="AH16" s="941"/>
      <c r="AI16" s="941"/>
      <c r="AJ16" s="941"/>
      <c r="AK16" s="941"/>
      <c r="AL16" s="941"/>
      <c r="AM16" s="941"/>
      <c r="AN16" s="941"/>
      <c r="AO16" s="941"/>
      <c r="AP16" s="941"/>
      <c r="AQ16" s="941"/>
      <c r="AR16" s="941"/>
      <c r="AS16" s="941"/>
      <c r="AT16" s="941"/>
      <c r="AU16" s="941"/>
      <c r="AV16" s="941"/>
      <c r="AW16" s="941"/>
      <c r="AX16" s="941"/>
      <c r="AY16" s="941"/>
      <c r="AZ16" s="941"/>
      <c r="BA16" s="941"/>
      <c r="BB16" s="941"/>
      <c r="BC16" s="941"/>
      <c r="BD16" s="941"/>
      <c r="BE16" s="941"/>
      <c r="BF16" s="941"/>
      <c r="BG16" s="941"/>
      <c r="BH16" s="941"/>
      <c r="BI16" s="941"/>
      <c r="BJ16" s="941"/>
      <c r="BK16" s="941"/>
      <c r="BL16" s="941"/>
      <c r="BM16" s="941"/>
      <c r="BN16" s="941"/>
      <c r="BO16" s="941"/>
      <c r="BP16" s="941"/>
      <c r="BQ16" s="941"/>
    </row>
    <row r="17" spans="1:69" s="2" customFormat="1" ht="18" customHeight="1">
      <c r="A17" s="1614" t="s">
        <v>337</v>
      </c>
      <c r="B17" s="1615"/>
      <c r="C17" s="1376" t="s">
        <v>361</v>
      </c>
      <c r="D17" s="977" t="s">
        <v>39</v>
      </c>
      <c r="E17" s="969">
        <v>2400</v>
      </c>
      <c r="F17" s="128"/>
      <c r="G17" s="1389" t="s">
        <v>361</v>
      </c>
      <c r="H17" s="981" t="s">
        <v>441</v>
      </c>
      <c r="I17" s="1009">
        <v>80</v>
      </c>
      <c r="J17" s="1407"/>
      <c r="K17" s="988" t="s">
        <v>361</v>
      </c>
      <c r="L17" s="1390" t="s">
        <v>441</v>
      </c>
      <c r="M17" s="990">
        <v>240</v>
      </c>
      <c r="N17" s="142"/>
      <c r="O17" s="1391"/>
      <c r="P17" s="1374"/>
      <c r="Q17" s="990"/>
      <c r="R17" s="1281"/>
      <c r="S17" s="1249" t="s">
        <v>336</v>
      </c>
      <c r="T17" s="1087"/>
      <c r="U17" s="969">
        <v>930</v>
      </c>
      <c r="V17" s="128"/>
      <c r="W17" s="967"/>
      <c r="X17" s="1087"/>
      <c r="Y17" s="969"/>
      <c r="Z17" s="1088"/>
      <c r="AA17" s="959"/>
      <c r="AB17" s="1478"/>
      <c r="AC17" s="941"/>
      <c r="AD17" s="941"/>
      <c r="AE17" s="941"/>
      <c r="AF17" s="941"/>
      <c r="AG17" s="941"/>
      <c r="AH17" s="941"/>
      <c r="AI17" s="941"/>
      <c r="AJ17" s="941"/>
      <c r="AK17" s="941"/>
      <c r="AL17" s="941"/>
      <c r="AM17" s="941"/>
      <c r="AN17" s="941"/>
      <c r="AO17" s="941"/>
      <c r="AP17" s="941"/>
      <c r="AQ17" s="941"/>
      <c r="AR17" s="941"/>
      <c r="AS17" s="941"/>
      <c r="AT17" s="941"/>
      <c r="AU17" s="941"/>
      <c r="AV17" s="941"/>
      <c r="AW17" s="941"/>
      <c r="AX17" s="941"/>
      <c r="AY17" s="941"/>
      <c r="AZ17" s="941"/>
      <c r="BA17" s="941"/>
      <c r="BB17" s="941"/>
      <c r="BC17" s="941"/>
      <c r="BD17" s="941"/>
      <c r="BE17" s="941"/>
      <c r="BF17" s="941"/>
      <c r="BG17" s="941"/>
      <c r="BH17" s="941"/>
      <c r="BI17" s="941"/>
      <c r="BJ17" s="941"/>
      <c r="BK17" s="941"/>
      <c r="BL17" s="941"/>
      <c r="BM17" s="941"/>
      <c r="BN17" s="941"/>
      <c r="BO17" s="941"/>
      <c r="BP17" s="941"/>
      <c r="BQ17" s="941"/>
    </row>
    <row r="18" spans="1:69" s="2" customFormat="1" ht="18" customHeight="1">
      <c r="A18" s="1504" t="s">
        <v>338</v>
      </c>
      <c r="B18" s="1505"/>
      <c r="C18" s="1172" t="s">
        <v>446</v>
      </c>
      <c r="D18" s="977" t="s">
        <v>39</v>
      </c>
      <c r="E18" s="978">
        <v>2540</v>
      </c>
      <c r="F18" s="128"/>
      <c r="G18" s="1389" t="s">
        <v>446</v>
      </c>
      <c r="H18" s="981" t="s">
        <v>441</v>
      </c>
      <c r="I18" s="1009">
        <v>90</v>
      </c>
      <c r="J18" s="1407"/>
      <c r="K18" s="1392" t="s">
        <v>446</v>
      </c>
      <c r="L18" s="1023" t="s">
        <v>441</v>
      </c>
      <c r="M18" s="978">
        <v>300</v>
      </c>
      <c r="N18" s="143"/>
      <c r="O18" s="1060"/>
      <c r="P18" s="995"/>
      <c r="Q18" s="978"/>
      <c r="R18" s="1377"/>
      <c r="S18" s="1050"/>
      <c r="T18" s="1051"/>
      <c r="U18" s="978"/>
      <c r="V18" s="1092"/>
      <c r="W18" s="1050"/>
      <c r="X18" s="1051"/>
      <c r="Y18" s="978"/>
      <c r="Z18" s="1092"/>
      <c r="AA18" s="959"/>
      <c r="AB18" s="1478"/>
      <c r="AC18" s="941"/>
      <c r="AD18" s="941"/>
      <c r="AE18" s="941"/>
      <c r="AF18" s="941"/>
      <c r="AG18" s="941"/>
      <c r="AH18" s="941"/>
      <c r="AI18" s="941"/>
      <c r="AJ18" s="941"/>
      <c r="AK18" s="941"/>
      <c r="AL18" s="941"/>
      <c r="AM18" s="941"/>
      <c r="AN18" s="941"/>
      <c r="AO18" s="941"/>
      <c r="AP18" s="941"/>
      <c r="AQ18" s="941"/>
      <c r="AR18" s="941"/>
      <c r="AS18" s="941"/>
      <c r="AT18" s="941"/>
      <c r="AU18" s="941"/>
      <c r="AV18" s="941"/>
      <c r="AW18" s="941"/>
      <c r="AX18" s="941"/>
      <c r="AY18" s="941"/>
      <c r="AZ18" s="941"/>
      <c r="BA18" s="941"/>
      <c r="BB18" s="941"/>
      <c r="BC18" s="941"/>
      <c r="BD18" s="941"/>
      <c r="BE18" s="941"/>
      <c r="BF18" s="941"/>
      <c r="BG18" s="941"/>
      <c r="BH18" s="941"/>
      <c r="BI18" s="941"/>
      <c r="BJ18" s="941"/>
      <c r="BK18" s="941"/>
      <c r="BL18" s="941"/>
      <c r="BM18" s="941"/>
      <c r="BN18" s="941"/>
      <c r="BO18" s="941"/>
      <c r="BP18" s="941"/>
      <c r="BQ18" s="941"/>
    </row>
    <row r="19" spans="1:69" s="2" customFormat="1" ht="18" customHeight="1">
      <c r="A19" s="1246"/>
      <c r="B19" s="1038"/>
      <c r="C19" s="1172" t="s">
        <v>121</v>
      </c>
      <c r="D19" s="977" t="s">
        <v>39</v>
      </c>
      <c r="E19" s="978">
        <v>2050</v>
      </c>
      <c r="F19" s="129"/>
      <c r="G19" s="1393" t="s">
        <v>121</v>
      </c>
      <c r="H19" s="1091" t="s">
        <v>441</v>
      </c>
      <c r="I19" s="1314">
        <v>70</v>
      </c>
      <c r="J19" s="1408"/>
      <c r="K19" s="1394" t="s">
        <v>121</v>
      </c>
      <c r="L19" s="1395" t="s">
        <v>441</v>
      </c>
      <c r="M19" s="969">
        <v>90</v>
      </c>
      <c r="N19" s="142"/>
      <c r="O19" s="1396"/>
      <c r="P19" s="1397"/>
      <c r="Q19" s="1272"/>
      <c r="R19" s="1281"/>
      <c r="S19" s="1050"/>
      <c r="T19" s="1051"/>
      <c r="U19" s="978"/>
      <c r="V19" s="1118"/>
      <c r="W19" s="1398"/>
      <c r="X19" s="1380"/>
      <c r="Y19" s="1381"/>
      <c r="Z19" s="1118"/>
      <c r="AA19" s="959"/>
      <c r="AB19" s="1478"/>
      <c r="AC19" s="941"/>
      <c r="AD19" s="941"/>
      <c r="AE19" s="941"/>
      <c r="AF19" s="941"/>
      <c r="AG19" s="941"/>
      <c r="AH19" s="941"/>
      <c r="AI19" s="941"/>
      <c r="AJ19" s="941"/>
      <c r="AK19" s="941"/>
      <c r="AL19" s="941"/>
      <c r="AM19" s="941"/>
      <c r="AN19" s="941"/>
      <c r="AO19" s="941"/>
      <c r="AP19" s="941"/>
      <c r="AQ19" s="941"/>
      <c r="AR19" s="941"/>
      <c r="AS19" s="941"/>
      <c r="AT19" s="941"/>
      <c r="AU19" s="941"/>
      <c r="AV19" s="941"/>
      <c r="AW19" s="941"/>
      <c r="AX19" s="941"/>
      <c r="AY19" s="941"/>
      <c r="AZ19" s="941"/>
      <c r="BA19" s="941"/>
      <c r="BB19" s="941"/>
      <c r="BC19" s="941"/>
      <c r="BD19" s="941"/>
      <c r="BE19" s="941"/>
      <c r="BF19" s="941"/>
      <c r="BG19" s="941"/>
      <c r="BH19" s="941"/>
      <c r="BI19" s="941"/>
      <c r="BJ19" s="941"/>
      <c r="BK19" s="941"/>
      <c r="BL19" s="941"/>
      <c r="BM19" s="941"/>
      <c r="BN19" s="941"/>
      <c r="BO19" s="941"/>
      <c r="BP19" s="941"/>
      <c r="BQ19" s="941"/>
    </row>
    <row r="20" spans="1:69" s="2" customFormat="1" ht="18" customHeight="1">
      <c r="A20" s="1208" t="s">
        <v>233</v>
      </c>
      <c r="B20" s="1399">
        <f>E20+I20+M20+Q20+U20+Y20</f>
        <v>17270</v>
      </c>
      <c r="C20" s="1033" t="s">
        <v>232</v>
      </c>
      <c r="D20" s="955"/>
      <c r="E20" s="1254">
        <f>SUM(E16:E19)</f>
        <v>10550</v>
      </c>
      <c r="F20" s="1062">
        <f>SUM(F16:F19)</f>
        <v>0</v>
      </c>
      <c r="G20" s="1400" t="s">
        <v>77</v>
      </c>
      <c r="H20" s="1102"/>
      <c r="I20" s="1401">
        <f>SUM(I16:I19)</f>
        <v>400</v>
      </c>
      <c r="J20" s="1402">
        <f>SUM(J16:J19)</f>
        <v>0</v>
      </c>
      <c r="K20" s="1033" t="s">
        <v>198</v>
      </c>
      <c r="L20" s="951"/>
      <c r="M20" s="999">
        <f>SUM(M16:M19)</f>
        <v>1010</v>
      </c>
      <c r="N20" s="1062">
        <f>SUM(N16:N19)</f>
        <v>0</v>
      </c>
      <c r="O20" s="1033" t="s">
        <v>198</v>
      </c>
      <c r="P20" s="955"/>
      <c r="Q20" s="999">
        <f>SUM(Q16:Q19)</f>
        <v>2400</v>
      </c>
      <c r="R20" s="1062">
        <f>SUM(R16:R19)</f>
        <v>0</v>
      </c>
      <c r="S20" s="1033" t="s">
        <v>198</v>
      </c>
      <c r="T20" s="951"/>
      <c r="U20" s="999">
        <f>SUM(U16:U19)</f>
        <v>2580</v>
      </c>
      <c r="V20" s="1062">
        <f>SUM(V16:V19)</f>
        <v>0</v>
      </c>
      <c r="W20" s="1033" t="s">
        <v>198</v>
      </c>
      <c r="X20" s="951"/>
      <c r="Y20" s="999">
        <f>SUM(Y16:Y19)</f>
        <v>330</v>
      </c>
      <c r="Z20" s="1062">
        <f>SUM(Z16:Z19)</f>
        <v>0</v>
      </c>
      <c r="AA20" s="959"/>
      <c r="AB20" s="1478"/>
      <c r="AC20" s="941"/>
      <c r="AD20" s="941"/>
      <c r="AE20" s="941"/>
      <c r="AF20" s="941"/>
      <c r="AG20" s="941"/>
      <c r="AH20" s="941"/>
      <c r="AI20" s="941"/>
      <c r="AJ20" s="941"/>
      <c r="AK20" s="941"/>
      <c r="AL20" s="941"/>
      <c r="AM20" s="941"/>
      <c r="AN20" s="941"/>
      <c r="AO20" s="941"/>
      <c r="AP20" s="941"/>
      <c r="AQ20" s="941"/>
      <c r="AR20" s="941"/>
      <c r="AS20" s="941"/>
      <c r="AT20" s="941"/>
      <c r="AU20" s="941"/>
      <c r="AV20" s="941"/>
      <c r="AW20" s="941"/>
      <c r="AX20" s="941"/>
      <c r="AY20" s="941"/>
      <c r="AZ20" s="941"/>
      <c r="BA20" s="941"/>
      <c r="BB20" s="941"/>
      <c r="BC20" s="941"/>
      <c r="BD20" s="941"/>
      <c r="BE20" s="941"/>
      <c r="BF20" s="941"/>
      <c r="BG20" s="941"/>
      <c r="BH20" s="941"/>
      <c r="BI20" s="941"/>
      <c r="BJ20" s="941"/>
      <c r="BK20" s="941"/>
      <c r="BL20" s="941"/>
      <c r="BM20" s="941"/>
      <c r="BN20" s="941"/>
      <c r="BO20" s="941"/>
      <c r="BP20" s="941"/>
      <c r="BQ20" s="941"/>
    </row>
    <row r="21" spans="1:69" s="2" customFormat="1" ht="18" customHeight="1">
      <c r="A21" s="1621" t="s">
        <v>341</v>
      </c>
      <c r="B21" s="1622"/>
      <c r="C21" s="1025" t="s">
        <v>122</v>
      </c>
      <c r="D21" s="977" t="s">
        <v>39</v>
      </c>
      <c r="E21" s="978">
        <v>2000</v>
      </c>
      <c r="F21" s="130"/>
      <c r="G21" s="1279" t="s">
        <v>122</v>
      </c>
      <c r="H21" s="968" t="s">
        <v>441</v>
      </c>
      <c r="I21" s="969">
        <v>660</v>
      </c>
      <c r="J21" s="1369"/>
      <c r="K21" s="983"/>
      <c r="L21" s="1051"/>
      <c r="M21" s="978"/>
      <c r="N21" s="1092"/>
      <c r="O21" s="1403" t="s">
        <v>854</v>
      </c>
      <c r="P21" s="1012" t="s">
        <v>39</v>
      </c>
      <c r="Q21" s="1013">
        <v>3400</v>
      </c>
      <c r="R21" s="144"/>
      <c r="S21" s="983" t="s">
        <v>339</v>
      </c>
      <c r="T21" s="1051"/>
      <c r="U21" s="978">
        <v>2350</v>
      </c>
      <c r="V21" s="130"/>
      <c r="W21" s="1048" t="s">
        <v>854</v>
      </c>
      <c r="X21" s="981" t="s">
        <v>829</v>
      </c>
      <c r="Y21" s="978">
        <v>300</v>
      </c>
      <c r="Z21" s="130"/>
      <c r="AA21" s="959"/>
      <c r="AB21" s="1478"/>
      <c r="AC21" s="941"/>
      <c r="AD21" s="941"/>
      <c r="AE21" s="941"/>
      <c r="AF21" s="941"/>
      <c r="AG21" s="941"/>
      <c r="AH21" s="941"/>
      <c r="AI21" s="941"/>
      <c r="AJ21" s="941"/>
      <c r="AK21" s="941"/>
      <c r="AL21" s="941"/>
      <c r="AM21" s="941"/>
      <c r="AN21" s="941"/>
      <c r="AO21" s="941"/>
      <c r="AP21" s="941"/>
      <c r="AQ21" s="941"/>
      <c r="AR21" s="941"/>
      <c r="AS21" s="941"/>
      <c r="AT21" s="941"/>
      <c r="AU21" s="941"/>
      <c r="AV21" s="941"/>
      <c r="AW21" s="941"/>
      <c r="AX21" s="941"/>
      <c r="AY21" s="941"/>
      <c r="AZ21" s="941"/>
      <c r="BA21" s="941"/>
      <c r="BB21" s="941"/>
      <c r="BC21" s="941"/>
      <c r="BD21" s="941"/>
      <c r="BE21" s="941"/>
      <c r="BF21" s="941"/>
      <c r="BG21" s="941"/>
      <c r="BH21" s="941"/>
      <c r="BI21" s="941"/>
      <c r="BJ21" s="941"/>
      <c r="BK21" s="941"/>
      <c r="BL21" s="941"/>
      <c r="BM21" s="941"/>
      <c r="BN21" s="941"/>
      <c r="BO21" s="941"/>
      <c r="BP21" s="941"/>
      <c r="BQ21" s="941"/>
    </row>
    <row r="22" spans="1:69" s="2" customFormat="1" ht="18" customHeight="1">
      <c r="A22" s="1504" t="s">
        <v>338</v>
      </c>
      <c r="B22" s="1505"/>
      <c r="C22" s="1090" t="s">
        <v>123</v>
      </c>
      <c r="D22" s="977" t="s">
        <v>39</v>
      </c>
      <c r="E22" s="969">
        <v>2000</v>
      </c>
      <c r="F22" s="128"/>
      <c r="G22" s="967" t="s">
        <v>123</v>
      </c>
      <c r="H22" s="968" t="s">
        <v>441</v>
      </c>
      <c r="I22" s="969">
        <v>220</v>
      </c>
      <c r="J22" s="1409"/>
      <c r="K22" s="967"/>
      <c r="L22" s="1087"/>
      <c r="M22" s="969"/>
      <c r="N22" s="1088"/>
      <c r="O22" s="1060"/>
      <c r="P22" s="995"/>
      <c r="Q22" s="978"/>
      <c r="R22" s="1377"/>
      <c r="S22" s="983" t="s">
        <v>148</v>
      </c>
      <c r="T22" s="1087"/>
      <c r="U22" s="969">
        <v>980</v>
      </c>
      <c r="V22" s="128"/>
      <c r="W22" s="967"/>
      <c r="X22" s="1087"/>
      <c r="Y22" s="969"/>
      <c r="Z22" s="1088"/>
      <c r="AA22" s="959"/>
      <c r="AB22" s="1478"/>
      <c r="AC22" s="941"/>
      <c r="AD22" s="941"/>
      <c r="AE22" s="941"/>
      <c r="AF22" s="941"/>
      <c r="AG22" s="941"/>
      <c r="AH22" s="941"/>
      <c r="AI22" s="941"/>
      <c r="AJ22" s="941"/>
      <c r="AK22" s="941"/>
      <c r="AL22" s="941"/>
      <c r="AM22" s="941"/>
      <c r="AN22" s="941"/>
      <c r="AO22" s="941"/>
      <c r="AP22" s="941"/>
      <c r="AQ22" s="941"/>
      <c r="AR22" s="941"/>
      <c r="AS22" s="941"/>
      <c r="AT22" s="941"/>
      <c r="AU22" s="941"/>
      <c r="AV22" s="941"/>
      <c r="AW22" s="941"/>
      <c r="AX22" s="941"/>
      <c r="AY22" s="941"/>
      <c r="AZ22" s="941"/>
      <c r="BA22" s="941"/>
      <c r="BB22" s="941"/>
      <c r="BC22" s="941"/>
      <c r="BD22" s="941"/>
      <c r="BE22" s="941"/>
      <c r="BF22" s="941"/>
      <c r="BG22" s="941"/>
      <c r="BH22" s="941"/>
      <c r="BI22" s="941"/>
      <c r="BJ22" s="941"/>
      <c r="BK22" s="941"/>
      <c r="BL22" s="941"/>
      <c r="BM22" s="941"/>
      <c r="BN22" s="941"/>
      <c r="BO22" s="941"/>
      <c r="BP22" s="941"/>
      <c r="BQ22" s="941"/>
    </row>
    <row r="23" spans="1:69" s="2" customFormat="1" ht="18" customHeight="1">
      <c r="A23" s="1359"/>
      <c r="B23" s="1404"/>
      <c r="C23" s="1376" t="s">
        <v>124</v>
      </c>
      <c r="D23" s="977" t="s">
        <v>39</v>
      </c>
      <c r="E23" s="969">
        <v>900</v>
      </c>
      <c r="F23" s="129"/>
      <c r="G23" s="1048" t="s">
        <v>124</v>
      </c>
      <c r="H23" s="981" t="s">
        <v>441</v>
      </c>
      <c r="I23" s="978">
        <v>60</v>
      </c>
      <c r="J23" s="143"/>
      <c r="K23" s="1050"/>
      <c r="L23" s="1051"/>
      <c r="M23" s="978"/>
      <c r="N23" s="1092"/>
      <c r="O23" s="1396"/>
      <c r="P23" s="1397"/>
      <c r="Q23" s="1272"/>
      <c r="R23" s="1281"/>
      <c r="S23" s="1050"/>
      <c r="T23" s="1051"/>
      <c r="U23" s="978"/>
      <c r="V23" s="1118"/>
      <c r="W23" s="1398"/>
      <c r="X23" s="1380"/>
      <c r="Y23" s="1381"/>
      <c r="Z23" s="1118"/>
      <c r="AA23" s="959"/>
      <c r="AB23" s="1478"/>
      <c r="AC23" s="941"/>
      <c r="AD23" s="941"/>
      <c r="AE23" s="941"/>
      <c r="AF23" s="941"/>
      <c r="AG23" s="941"/>
      <c r="AH23" s="941"/>
      <c r="AI23" s="941"/>
      <c r="AJ23" s="941"/>
      <c r="AK23" s="941"/>
      <c r="AL23" s="941"/>
      <c r="AM23" s="941"/>
      <c r="AN23" s="941"/>
      <c r="AO23" s="941"/>
      <c r="AP23" s="941"/>
      <c r="AQ23" s="941"/>
      <c r="AR23" s="941"/>
      <c r="AS23" s="941"/>
      <c r="AT23" s="941"/>
      <c r="AU23" s="941"/>
      <c r="AV23" s="941"/>
      <c r="AW23" s="941"/>
      <c r="AX23" s="941"/>
      <c r="AY23" s="941"/>
      <c r="AZ23" s="941"/>
      <c r="BA23" s="941"/>
      <c r="BB23" s="941"/>
      <c r="BC23" s="941"/>
      <c r="BD23" s="941"/>
      <c r="BE23" s="941"/>
      <c r="BF23" s="941"/>
      <c r="BG23" s="941"/>
      <c r="BH23" s="941"/>
      <c r="BI23" s="941"/>
      <c r="BJ23" s="941"/>
      <c r="BK23" s="941"/>
      <c r="BL23" s="941"/>
      <c r="BM23" s="941"/>
      <c r="BN23" s="941"/>
      <c r="BO23" s="941"/>
      <c r="BP23" s="941"/>
      <c r="BQ23" s="941"/>
    </row>
    <row r="24" spans="1:69" s="2" customFormat="1" ht="18" customHeight="1">
      <c r="A24" s="1055" t="s">
        <v>233</v>
      </c>
      <c r="B24" s="1273">
        <f>E24+I24+Q24+U24+Y24</f>
        <v>12870</v>
      </c>
      <c r="C24" s="1033" t="s">
        <v>232</v>
      </c>
      <c r="D24" s="951"/>
      <c r="E24" s="999">
        <f>SUM(E21:E23)</f>
        <v>4900</v>
      </c>
      <c r="F24" s="1062">
        <f>SUM(F21:F23)</f>
        <v>0</v>
      </c>
      <c r="G24" s="1033" t="s">
        <v>77</v>
      </c>
      <c r="H24" s="951"/>
      <c r="I24" s="1035">
        <f>SUM(I21:I23)</f>
        <v>940</v>
      </c>
      <c r="J24" s="1212">
        <f>SUM(J21:J23)</f>
        <v>0</v>
      </c>
      <c r="K24" s="1033"/>
      <c r="L24" s="951"/>
      <c r="M24" s="999"/>
      <c r="N24" s="1188"/>
      <c r="O24" s="1033" t="s">
        <v>198</v>
      </c>
      <c r="P24" s="955"/>
      <c r="Q24" s="999">
        <f>SUM(Q21:Q23)</f>
        <v>3400</v>
      </c>
      <c r="R24" s="1062">
        <f>SUM(R21:R23)</f>
        <v>0</v>
      </c>
      <c r="S24" s="1033" t="s">
        <v>198</v>
      </c>
      <c r="T24" s="951"/>
      <c r="U24" s="999">
        <f>SUM(U21:U23)</f>
        <v>3330</v>
      </c>
      <c r="V24" s="1062">
        <f>SUM(V21:V23)</f>
        <v>0</v>
      </c>
      <c r="W24" s="1033" t="s">
        <v>44</v>
      </c>
      <c r="X24" s="951"/>
      <c r="Y24" s="999">
        <f>SUM(Y21:Y23)</f>
        <v>300</v>
      </c>
      <c r="Z24" s="1062">
        <f>SUM(Z21:Z23)</f>
        <v>0</v>
      </c>
      <c r="AA24" s="959"/>
      <c r="AB24" s="1478"/>
      <c r="AC24" s="941"/>
      <c r="AD24" s="941"/>
      <c r="AE24" s="941"/>
      <c r="AF24" s="941"/>
      <c r="AG24" s="941"/>
      <c r="AH24" s="941"/>
      <c r="AI24" s="941"/>
      <c r="AJ24" s="941"/>
      <c r="AK24" s="941"/>
      <c r="AL24" s="941"/>
      <c r="AM24" s="941"/>
      <c r="AN24" s="941"/>
      <c r="AO24" s="941"/>
      <c r="AP24" s="941"/>
      <c r="AQ24" s="941"/>
      <c r="AR24" s="941"/>
      <c r="AS24" s="941"/>
      <c r="AT24" s="941"/>
      <c r="AU24" s="941"/>
      <c r="AV24" s="941"/>
      <c r="AW24" s="941"/>
      <c r="AX24" s="941"/>
      <c r="AY24" s="941"/>
      <c r="AZ24" s="941"/>
      <c r="BA24" s="941"/>
      <c r="BB24" s="941"/>
      <c r="BC24" s="941"/>
      <c r="BD24" s="941"/>
      <c r="BE24" s="941"/>
      <c r="BF24" s="941"/>
      <c r="BG24" s="941"/>
      <c r="BH24" s="941"/>
      <c r="BI24" s="941"/>
      <c r="BJ24" s="941"/>
      <c r="BK24" s="941"/>
      <c r="BL24" s="941"/>
      <c r="BM24" s="941"/>
      <c r="BN24" s="941"/>
      <c r="BO24" s="941"/>
      <c r="BP24" s="941"/>
      <c r="BQ24" s="941"/>
    </row>
    <row r="25" spans="1:69" s="2" customFormat="1" ht="18" customHeight="1">
      <c r="A25" s="1063"/>
      <c r="C25" s="1064" t="s">
        <v>213</v>
      </c>
      <c r="D25" s="1065"/>
      <c r="E25" s="1063"/>
      <c r="F25" s="1074"/>
      <c r="G25" s="1063"/>
      <c r="H25" s="1065"/>
      <c r="I25" s="1063"/>
      <c r="J25" s="1066"/>
      <c r="K25" s="1063"/>
      <c r="L25" s="1065"/>
      <c r="M25" s="1063"/>
      <c r="N25" s="1066"/>
      <c r="O25" s="1063"/>
      <c r="P25" s="1065"/>
      <c r="Q25" s="1063"/>
      <c r="R25" s="1066"/>
      <c r="S25" s="1063"/>
      <c r="T25" s="1065"/>
      <c r="U25" s="1063"/>
      <c r="V25" s="1066"/>
      <c r="W25" s="1063"/>
      <c r="X25" s="1065"/>
      <c r="Y25" s="1063"/>
      <c r="Z25" s="1066"/>
      <c r="AA25" s="941"/>
      <c r="AB25" s="1478"/>
      <c r="AC25" s="941"/>
      <c r="AD25" s="941"/>
      <c r="AE25" s="941"/>
      <c r="AF25" s="941"/>
      <c r="AG25" s="941"/>
      <c r="AH25" s="941"/>
      <c r="AI25" s="941"/>
      <c r="AJ25" s="941"/>
      <c r="AK25" s="941"/>
      <c r="AL25" s="941"/>
      <c r="AM25" s="941"/>
      <c r="AN25" s="941"/>
      <c r="AO25" s="941"/>
      <c r="AP25" s="941"/>
      <c r="AQ25" s="941"/>
      <c r="AR25" s="941"/>
      <c r="AS25" s="941"/>
      <c r="AT25" s="941"/>
      <c r="AU25" s="941"/>
      <c r="AV25" s="941"/>
      <c r="AW25" s="941"/>
      <c r="AX25" s="941"/>
      <c r="AY25" s="941"/>
      <c r="AZ25" s="941"/>
      <c r="BA25" s="941"/>
      <c r="BB25" s="941"/>
      <c r="BC25" s="941"/>
      <c r="BD25" s="941"/>
      <c r="BE25" s="941"/>
      <c r="BF25" s="941"/>
      <c r="BG25" s="941"/>
      <c r="BH25" s="941"/>
      <c r="BI25" s="941"/>
      <c r="BJ25" s="941"/>
      <c r="BK25" s="941"/>
      <c r="BL25" s="941"/>
      <c r="BM25" s="941"/>
      <c r="BN25" s="941"/>
      <c r="BO25" s="941"/>
      <c r="BP25" s="941"/>
      <c r="BQ25" s="941"/>
    </row>
    <row r="26" spans="1:69" s="2" customFormat="1" ht="16.5" customHeight="1">
      <c r="A26" s="1063"/>
      <c r="C26" s="1064" t="s">
        <v>855</v>
      </c>
      <c r="D26" s="1065"/>
      <c r="E26" s="1063"/>
      <c r="F26" s="1066"/>
      <c r="G26" s="1063"/>
      <c r="H26" s="1065"/>
      <c r="I26" s="1063"/>
      <c r="J26" s="1066"/>
      <c r="K26" s="1063"/>
      <c r="L26" s="1065"/>
      <c r="M26" s="1063"/>
      <c r="N26" s="1066"/>
      <c r="Q26" s="1063"/>
      <c r="R26" s="1066"/>
      <c r="S26" s="1063"/>
      <c r="T26" s="1065"/>
      <c r="U26" s="1063"/>
      <c r="V26" s="1066"/>
      <c r="X26" s="1065"/>
      <c r="Y26" s="1063"/>
      <c r="Z26" s="1066"/>
      <c r="AA26" s="1196"/>
      <c r="AB26" s="1478"/>
      <c r="AC26" s="941"/>
      <c r="AD26" s="941"/>
      <c r="AE26" s="941"/>
      <c r="AF26" s="941"/>
      <c r="AG26" s="941"/>
      <c r="AH26" s="941"/>
      <c r="AI26" s="941"/>
      <c r="AJ26" s="941"/>
      <c r="AK26" s="941"/>
      <c r="AL26" s="941"/>
      <c r="AM26" s="941"/>
      <c r="AN26" s="941"/>
      <c r="AO26" s="941"/>
      <c r="AP26" s="941"/>
      <c r="AQ26" s="941"/>
      <c r="AR26" s="941"/>
      <c r="AS26" s="941"/>
      <c r="AT26" s="941"/>
      <c r="AU26" s="941"/>
      <c r="AV26" s="941"/>
      <c r="AW26" s="941"/>
      <c r="AX26" s="941"/>
      <c r="AY26" s="941"/>
      <c r="AZ26" s="941"/>
      <c r="BA26" s="941"/>
      <c r="BB26" s="941"/>
      <c r="BC26" s="941"/>
      <c r="BD26" s="941"/>
      <c r="BE26" s="941"/>
      <c r="BF26" s="941"/>
      <c r="BG26" s="941"/>
      <c r="BH26" s="941"/>
      <c r="BI26" s="941"/>
      <c r="BJ26" s="941"/>
      <c r="BK26" s="941"/>
      <c r="BL26" s="941"/>
      <c r="BM26" s="941"/>
      <c r="BN26" s="941"/>
      <c r="BO26" s="941"/>
      <c r="BP26" s="941"/>
      <c r="BQ26" s="941"/>
    </row>
    <row r="27" spans="1:69" s="2" customFormat="1" ht="16.5" customHeight="1">
      <c r="A27" s="1063"/>
      <c r="C27" s="1064" t="s">
        <v>360</v>
      </c>
      <c r="D27" s="1065"/>
      <c r="E27" s="1063"/>
      <c r="F27" s="1066"/>
      <c r="G27" s="1063"/>
      <c r="H27" s="1065"/>
      <c r="I27" s="1063"/>
      <c r="J27" s="1066"/>
      <c r="K27" s="1063"/>
      <c r="L27" s="1065"/>
      <c r="M27" s="1063"/>
      <c r="N27" s="1066"/>
      <c r="Q27" s="1063"/>
      <c r="R27" s="1066"/>
      <c r="S27" s="1063"/>
      <c r="T27" s="1065"/>
      <c r="U27" s="1063"/>
      <c r="V27" s="1066"/>
      <c r="X27" s="1065"/>
      <c r="Y27" s="1063"/>
      <c r="Z27" s="1066"/>
      <c r="AA27" s="941"/>
      <c r="AB27" s="1478"/>
      <c r="AC27" s="941"/>
      <c r="AD27" s="941"/>
      <c r="AE27" s="941"/>
      <c r="AF27" s="941"/>
      <c r="AG27" s="941"/>
      <c r="AH27" s="941"/>
      <c r="AI27" s="941"/>
      <c r="AJ27" s="941"/>
      <c r="AK27" s="941"/>
      <c r="AL27" s="941"/>
      <c r="AM27" s="941"/>
      <c r="AN27" s="941"/>
      <c r="AO27" s="941"/>
      <c r="AP27" s="941"/>
      <c r="AQ27" s="941"/>
      <c r="AR27" s="941"/>
      <c r="AS27" s="941"/>
      <c r="AT27" s="941"/>
      <c r="AU27" s="941"/>
      <c r="AV27" s="941"/>
      <c r="AW27" s="941"/>
      <c r="AX27" s="941"/>
      <c r="AY27" s="941"/>
      <c r="AZ27" s="941"/>
      <c r="BA27" s="941"/>
      <c r="BB27" s="941"/>
      <c r="BC27" s="941"/>
      <c r="BD27" s="941"/>
      <c r="BE27" s="941"/>
      <c r="BF27" s="941"/>
      <c r="BG27" s="941"/>
      <c r="BH27" s="941"/>
      <c r="BI27" s="941"/>
      <c r="BJ27" s="941"/>
      <c r="BK27" s="941"/>
      <c r="BL27" s="941"/>
      <c r="BM27" s="941"/>
      <c r="BN27" s="941"/>
      <c r="BO27" s="941"/>
      <c r="BP27" s="941"/>
      <c r="BQ27" s="941"/>
    </row>
    <row r="28" spans="1:69" s="2" customFormat="1" ht="15.75" customHeight="1">
      <c r="A28" s="1063"/>
      <c r="B28" s="1069"/>
      <c r="D28" s="1065"/>
      <c r="E28" s="1063"/>
      <c r="F28" s="1071"/>
      <c r="G28" s="1075"/>
      <c r="H28" s="1073"/>
      <c r="I28" s="1063"/>
      <c r="J28" s="1071"/>
      <c r="K28" s="1063"/>
      <c r="L28" s="1065"/>
      <c r="M28" s="1063"/>
      <c r="N28" s="1074"/>
      <c r="O28" s="1075"/>
      <c r="P28" s="1073"/>
      <c r="Q28" s="1063"/>
      <c r="R28" s="1071"/>
      <c r="S28" s="1075"/>
      <c r="T28" s="1073"/>
      <c r="U28" s="1063"/>
      <c r="V28" s="1071"/>
      <c r="X28" s="1065"/>
      <c r="Z28" s="1074"/>
      <c r="AA28" s="941"/>
      <c r="AB28" s="1068"/>
      <c r="AC28" s="941"/>
      <c r="AD28" s="941"/>
      <c r="AE28" s="941"/>
      <c r="AF28" s="941"/>
      <c r="AG28" s="941"/>
      <c r="AH28" s="941"/>
      <c r="AI28" s="941"/>
      <c r="AJ28" s="941"/>
      <c r="AK28" s="941"/>
      <c r="AL28" s="941"/>
      <c r="AM28" s="941"/>
      <c r="AN28" s="941"/>
      <c r="AO28" s="941"/>
      <c r="AP28" s="941"/>
      <c r="AQ28" s="941"/>
      <c r="AR28" s="941"/>
      <c r="AS28" s="941"/>
      <c r="AT28" s="941"/>
      <c r="AU28" s="941"/>
      <c r="AV28" s="941"/>
      <c r="AW28" s="941"/>
      <c r="AX28" s="941"/>
      <c r="AY28" s="941"/>
      <c r="AZ28" s="941"/>
      <c r="BA28" s="941"/>
      <c r="BB28" s="941"/>
      <c r="BC28" s="941"/>
      <c r="BD28" s="941"/>
      <c r="BE28" s="941"/>
      <c r="BF28" s="941"/>
      <c r="BG28" s="941"/>
      <c r="BH28" s="941"/>
      <c r="BI28" s="941"/>
      <c r="BJ28" s="941"/>
      <c r="BK28" s="941"/>
      <c r="BL28" s="941"/>
      <c r="BM28" s="941"/>
      <c r="BN28" s="941"/>
      <c r="BO28" s="941"/>
      <c r="BP28" s="941"/>
      <c r="BQ28" s="941"/>
    </row>
    <row r="29" spans="1:69" s="2" customFormat="1" ht="15.75" customHeight="1">
      <c r="A29" s="1063"/>
      <c r="B29" s="1063"/>
      <c r="C29" s="1064"/>
      <c r="D29" s="1065"/>
      <c r="E29" s="1063"/>
      <c r="F29" s="1074"/>
      <c r="G29" s="1063"/>
      <c r="H29" s="1065"/>
      <c r="I29" s="1063"/>
      <c r="J29" s="1074"/>
      <c r="K29" s="1063"/>
      <c r="L29" s="1065"/>
      <c r="M29" s="1063"/>
      <c r="N29" s="1074"/>
      <c r="O29" s="1063"/>
      <c r="P29" s="1065"/>
      <c r="Q29" s="1063"/>
      <c r="R29" s="1074"/>
      <c r="S29" s="1063"/>
      <c r="T29" s="1065"/>
      <c r="U29" s="1063"/>
      <c r="V29" s="1074"/>
      <c r="W29" s="1063" t="s">
        <v>208</v>
      </c>
      <c r="X29" s="1065"/>
      <c r="Y29" s="1063"/>
      <c r="Z29" s="1074"/>
      <c r="AA29" s="941"/>
      <c r="AB29" s="1068"/>
      <c r="AC29" s="941"/>
      <c r="AD29" s="941"/>
      <c r="AE29" s="941"/>
      <c r="AF29" s="941"/>
      <c r="AG29" s="941"/>
      <c r="AH29" s="941"/>
      <c r="AI29" s="941"/>
      <c r="AJ29" s="941"/>
      <c r="AK29" s="941"/>
      <c r="AL29" s="941"/>
      <c r="AM29" s="941"/>
      <c r="AN29" s="941"/>
      <c r="AO29" s="941"/>
      <c r="AP29" s="941"/>
      <c r="AQ29" s="941"/>
      <c r="AR29" s="941"/>
      <c r="AS29" s="941"/>
      <c r="AT29" s="941"/>
      <c r="AU29" s="941"/>
      <c r="AV29" s="941"/>
      <c r="AW29" s="941"/>
      <c r="AX29" s="941"/>
      <c r="AY29" s="941"/>
      <c r="AZ29" s="941"/>
      <c r="BA29" s="941"/>
      <c r="BB29" s="941"/>
      <c r="BC29" s="941"/>
      <c r="BD29" s="941"/>
      <c r="BE29" s="941"/>
      <c r="BF29" s="941"/>
      <c r="BG29" s="941"/>
      <c r="BH29" s="941"/>
      <c r="BI29" s="941"/>
      <c r="BJ29" s="941"/>
      <c r="BK29" s="941"/>
      <c r="BL29" s="941"/>
      <c r="BM29" s="941"/>
      <c r="BN29" s="941"/>
      <c r="BO29" s="941"/>
      <c r="BP29" s="941"/>
      <c r="BQ29" s="941"/>
    </row>
    <row r="30" spans="1:69" s="2" customFormat="1" ht="15.75" customHeight="1">
      <c r="A30" s="1063"/>
      <c r="B30" s="1063"/>
      <c r="C30" s="1063"/>
      <c r="D30" s="1065"/>
      <c r="E30" s="1063"/>
      <c r="F30" s="1074"/>
      <c r="G30" s="1063"/>
      <c r="H30" s="1065"/>
      <c r="I30" s="1063"/>
      <c r="J30" s="1074"/>
      <c r="K30" s="1063"/>
      <c r="L30" s="1065"/>
      <c r="M30" s="1063"/>
      <c r="N30" s="1074"/>
      <c r="O30" s="1063"/>
      <c r="P30" s="1065"/>
      <c r="Q30" s="1063"/>
      <c r="R30" s="1074"/>
      <c r="S30" s="1063"/>
      <c r="T30" s="1065"/>
      <c r="U30" s="1063"/>
      <c r="V30" s="1074"/>
      <c r="W30" s="1063"/>
      <c r="X30" s="1065"/>
      <c r="Y30" s="1063"/>
      <c r="Z30" s="1074"/>
      <c r="AA30" s="941"/>
      <c r="AB30" s="1068"/>
      <c r="AC30" s="941"/>
      <c r="AD30" s="941"/>
      <c r="AE30" s="941"/>
      <c r="AF30" s="941"/>
      <c r="AG30" s="941"/>
      <c r="AH30" s="941"/>
      <c r="AI30" s="941"/>
      <c r="AJ30" s="941"/>
      <c r="AK30" s="941"/>
      <c r="AL30" s="941"/>
      <c r="AM30" s="941"/>
      <c r="AN30" s="941"/>
      <c r="AO30" s="941"/>
      <c r="AP30" s="941"/>
      <c r="AQ30" s="941"/>
      <c r="AR30" s="941"/>
      <c r="AS30" s="941"/>
      <c r="AT30" s="941"/>
      <c r="AU30" s="941"/>
      <c r="AV30" s="941"/>
      <c r="AW30" s="941"/>
      <c r="AX30" s="941"/>
      <c r="AY30" s="941"/>
      <c r="AZ30" s="941"/>
      <c r="BA30" s="941"/>
      <c r="BB30" s="941"/>
      <c r="BC30" s="941"/>
      <c r="BD30" s="941"/>
      <c r="BE30" s="941"/>
      <c r="BF30" s="941"/>
      <c r="BG30" s="941"/>
      <c r="BH30" s="941"/>
      <c r="BI30" s="941"/>
      <c r="BJ30" s="941"/>
      <c r="BK30" s="941"/>
      <c r="BL30" s="941"/>
      <c r="BM30" s="941"/>
      <c r="BN30" s="941"/>
      <c r="BO30" s="941"/>
      <c r="BP30" s="941"/>
      <c r="BQ30" s="941"/>
    </row>
    <row r="31" spans="1:69" s="2" customFormat="1" ht="15" customHeight="1">
      <c r="A31" s="1063"/>
      <c r="B31" s="1063"/>
      <c r="C31" s="1063"/>
      <c r="D31" s="1065"/>
      <c r="E31" s="1063"/>
      <c r="F31" s="1076"/>
      <c r="G31" s="1063"/>
      <c r="H31" s="1065"/>
      <c r="I31" s="1063"/>
      <c r="J31" s="1076"/>
      <c r="K31" s="1063"/>
      <c r="L31" s="1065"/>
      <c r="M31" s="1063"/>
      <c r="N31" s="1076"/>
      <c r="O31" s="1063"/>
      <c r="P31" s="1065"/>
      <c r="Q31" s="1063"/>
      <c r="R31" s="1076"/>
      <c r="S31" s="1063"/>
      <c r="T31" s="1065"/>
      <c r="U31" s="1063"/>
      <c r="V31" s="1076"/>
      <c r="X31" s="1065"/>
      <c r="Y31" s="1063"/>
      <c r="Z31" s="1076"/>
      <c r="AA31" s="941"/>
      <c r="AB31" s="1068"/>
      <c r="AC31" s="941"/>
      <c r="AD31" s="941"/>
      <c r="AE31" s="941"/>
      <c r="AF31" s="941"/>
      <c r="AG31" s="941"/>
      <c r="AH31" s="941"/>
      <c r="AI31" s="941"/>
      <c r="AJ31" s="941"/>
      <c r="AK31" s="941"/>
      <c r="AL31" s="941"/>
      <c r="AM31" s="941"/>
      <c r="AN31" s="941"/>
      <c r="AO31" s="941"/>
      <c r="AP31" s="941"/>
      <c r="AQ31" s="941"/>
      <c r="AR31" s="941"/>
      <c r="AS31" s="941"/>
      <c r="AT31" s="941"/>
      <c r="AU31" s="941"/>
      <c r="AV31" s="941"/>
      <c r="AW31" s="941"/>
      <c r="AX31" s="941"/>
      <c r="AY31" s="941"/>
      <c r="AZ31" s="941"/>
      <c r="BA31" s="941"/>
      <c r="BB31" s="941"/>
      <c r="BC31" s="941"/>
      <c r="BD31" s="941"/>
      <c r="BE31" s="941"/>
      <c r="BF31" s="941"/>
      <c r="BG31" s="941"/>
      <c r="BH31" s="941"/>
      <c r="BI31" s="941"/>
      <c r="BJ31" s="941"/>
      <c r="BK31" s="941"/>
      <c r="BL31" s="941"/>
      <c r="BM31" s="941"/>
      <c r="BN31" s="941"/>
      <c r="BO31" s="941"/>
      <c r="BP31" s="941"/>
      <c r="BQ31" s="941"/>
    </row>
    <row r="32" spans="1:69" s="2" customFormat="1" ht="15" customHeight="1">
      <c r="A32" s="1063"/>
      <c r="B32" s="1063"/>
      <c r="C32" s="1063"/>
      <c r="D32" s="1065"/>
      <c r="E32" s="1063"/>
      <c r="F32" s="1076"/>
      <c r="G32" s="1063"/>
      <c r="H32" s="1065"/>
      <c r="I32" s="1063"/>
      <c r="J32" s="1076"/>
      <c r="K32" s="1063"/>
      <c r="L32" s="1065"/>
      <c r="M32" s="1063"/>
      <c r="N32" s="1076"/>
      <c r="O32" s="1063"/>
      <c r="P32" s="1065"/>
      <c r="Q32" s="1063"/>
      <c r="R32" s="1076"/>
      <c r="S32" s="1063"/>
      <c r="T32" s="1065"/>
      <c r="U32" s="1063"/>
      <c r="V32" s="1076"/>
      <c r="W32" s="1063"/>
      <c r="X32" s="1065"/>
      <c r="Y32" s="1063"/>
      <c r="Z32" s="1076"/>
      <c r="AA32" s="941"/>
      <c r="AB32" s="941"/>
      <c r="AC32" s="941"/>
      <c r="AD32" s="941"/>
      <c r="AE32" s="941"/>
      <c r="AF32" s="941"/>
      <c r="AG32" s="941"/>
      <c r="AH32" s="941"/>
      <c r="AI32" s="941"/>
      <c r="AJ32" s="941"/>
      <c r="AK32" s="941"/>
      <c r="AL32" s="941"/>
      <c r="AM32" s="941"/>
      <c r="AN32" s="941"/>
      <c r="AO32" s="941"/>
      <c r="AP32" s="941"/>
      <c r="AQ32" s="941"/>
      <c r="AR32" s="941"/>
      <c r="AS32" s="941"/>
      <c r="AT32" s="941"/>
      <c r="AU32" s="941"/>
      <c r="AV32" s="941"/>
      <c r="AW32" s="941"/>
      <c r="AX32" s="941"/>
      <c r="AY32" s="941"/>
      <c r="AZ32" s="941"/>
      <c r="BA32" s="941"/>
      <c r="BB32" s="941"/>
      <c r="BC32" s="941"/>
      <c r="BD32" s="941"/>
      <c r="BE32" s="941"/>
      <c r="BF32" s="941"/>
      <c r="BG32" s="941"/>
      <c r="BH32" s="941"/>
      <c r="BI32" s="941"/>
      <c r="BJ32" s="941"/>
      <c r="BK32" s="941"/>
      <c r="BL32" s="941"/>
      <c r="BM32" s="941"/>
      <c r="BN32" s="941"/>
      <c r="BO32" s="941"/>
      <c r="BP32" s="941"/>
      <c r="BQ32" s="941"/>
    </row>
    <row r="33" spans="1:69" s="2" customFormat="1" ht="15" customHeight="1">
      <c r="A33" s="1063"/>
      <c r="B33" s="1063"/>
      <c r="C33" s="1063"/>
      <c r="D33" s="1065"/>
      <c r="E33" s="1063"/>
      <c r="F33" s="1076"/>
      <c r="G33" s="1063"/>
      <c r="H33" s="1065"/>
      <c r="I33" s="1063"/>
      <c r="J33" s="1076"/>
      <c r="K33" s="1063"/>
      <c r="L33" s="1065"/>
      <c r="M33" s="1063"/>
      <c r="N33" s="1076"/>
      <c r="O33" s="1063"/>
      <c r="P33" s="1065"/>
      <c r="Q33" s="1063"/>
      <c r="R33" s="1076"/>
      <c r="S33" s="1063"/>
      <c r="T33" s="1065"/>
      <c r="U33" s="1063"/>
      <c r="V33" s="1076"/>
      <c r="W33" s="1063"/>
      <c r="X33" s="1065"/>
      <c r="Y33" s="1063"/>
      <c r="Z33" s="1076"/>
      <c r="AA33" s="941"/>
      <c r="AB33" s="941"/>
      <c r="AC33" s="941"/>
      <c r="AD33" s="941"/>
      <c r="AE33" s="941"/>
      <c r="AF33" s="941"/>
      <c r="AG33" s="941"/>
      <c r="AH33" s="941"/>
      <c r="AI33" s="941"/>
      <c r="AJ33" s="941"/>
      <c r="AK33" s="941"/>
      <c r="AL33" s="941"/>
      <c r="AM33" s="941"/>
      <c r="AN33" s="941"/>
      <c r="AO33" s="941"/>
      <c r="AP33" s="941"/>
      <c r="AQ33" s="941"/>
      <c r="AR33" s="941"/>
      <c r="AS33" s="941"/>
      <c r="AT33" s="941"/>
      <c r="AU33" s="941"/>
      <c r="AV33" s="941"/>
      <c r="AW33" s="941"/>
      <c r="AX33" s="941"/>
      <c r="AY33" s="941"/>
      <c r="AZ33" s="941"/>
      <c r="BA33" s="941"/>
      <c r="BB33" s="941"/>
      <c r="BC33" s="941"/>
      <c r="BD33" s="941"/>
      <c r="BE33" s="941"/>
      <c r="BF33" s="941"/>
      <c r="BG33" s="941"/>
      <c r="BH33" s="941"/>
      <c r="BI33" s="941"/>
      <c r="BJ33" s="941"/>
      <c r="BK33" s="941"/>
      <c r="BL33" s="941"/>
      <c r="BM33" s="941"/>
      <c r="BN33" s="941"/>
      <c r="BO33" s="941"/>
      <c r="BP33" s="941"/>
      <c r="BQ33" s="941"/>
    </row>
    <row r="34" spans="1:69" ht="17.100000000000001" customHeight="1">
      <c r="A34" s="1063"/>
      <c r="B34" s="1063"/>
      <c r="C34" s="1063"/>
      <c r="D34" s="1065"/>
      <c r="E34" s="1063"/>
      <c r="F34" s="1076"/>
      <c r="G34" s="1063"/>
      <c r="H34" s="1065"/>
      <c r="I34" s="1063"/>
      <c r="J34" s="1076"/>
      <c r="K34" s="1063"/>
      <c r="L34" s="1065"/>
      <c r="M34" s="1063"/>
      <c r="N34" s="1076"/>
      <c r="O34" s="1063"/>
      <c r="P34" s="1065"/>
      <c r="Q34" s="1063"/>
      <c r="R34" s="1076"/>
      <c r="S34" s="1063"/>
      <c r="T34" s="1065"/>
      <c r="U34" s="1063"/>
      <c r="V34" s="1076"/>
      <c r="W34" s="1063"/>
      <c r="X34" s="1065"/>
      <c r="Y34" s="1063"/>
      <c r="Z34" s="1076"/>
    </row>
    <row r="35" spans="1:69" ht="17.100000000000001" customHeight="1">
      <c r="A35" s="1063"/>
      <c r="B35" s="1063"/>
      <c r="C35" s="1063"/>
      <c r="D35" s="1065"/>
      <c r="E35" s="1063"/>
      <c r="F35" s="1076"/>
      <c r="G35" s="1063"/>
      <c r="H35" s="1065"/>
      <c r="I35" s="1063"/>
      <c r="J35" s="1076"/>
      <c r="K35" s="1063"/>
      <c r="L35" s="1065"/>
      <c r="M35" s="1063"/>
      <c r="N35" s="1076"/>
      <c r="O35" s="1063"/>
      <c r="P35" s="1065"/>
      <c r="Q35" s="1063"/>
      <c r="R35" s="1076"/>
      <c r="S35" s="1063"/>
      <c r="T35" s="1065"/>
      <c r="U35" s="1063"/>
      <c r="V35" s="1076"/>
      <c r="W35" s="1063"/>
      <c r="X35" s="1065"/>
      <c r="Y35" s="1063"/>
      <c r="Z35" s="1076"/>
    </row>
    <row r="36" spans="1:69" ht="17.100000000000001" customHeight="1">
      <c r="A36" s="1063"/>
      <c r="B36" s="1063"/>
      <c r="C36" s="1063"/>
      <c r="E36" s="1063"/>
      <c r="F36" s="1076"/>
      <c r="G36" s="1063"/>
      <c r="I36" s="1063"/>
      <c r="J36" s="1076"/>
      <c r="K36" s="1063"/>
      <c r="M36" s="1063"/>
      <c r="N36" s="1076"/>
      <c r="O36" s="1063"/>
      <c r="Q36" s="1063"/>
      <c r="R36" s="1076"/>
      <c r="S36" s="1063"/>
      <c r="U36" s="1063"/>
      <c r="V36" s="1076"/>
      <c r="W36" s="1063"/>
      <c r="Y36" s="1063"/>
      <c r="Z36" s="1076"/>
    </row>
    <row r="37" spans="1:69" ht="17.100000000000001" customHeight="1">
      <c r="A37" s="1063"/>
      <c r="B37" s="1063"/>
      <c r="C37" s="1063"/>
      <c r="E37" s="1063"/>
      <c r="F37" s="1076"/>
      <c r="G37" s="1063"/>
      <c r="I37" s="1063"/>
      <c r="J37" s="1076"/>
      <c r="K37" s="1063"/>
      <c r="M37" s="1063"/>
      <c r="N37" s="1076"/>
      <c r="O37" s="1063"/>
      <c r="Q37" s="1063"/>
      <c r="R37" s="1076"/>
      <c r="S37" s="1063"/>
      <c r="U37" s="1063"/>
      <c r="V37" s="1076"/>
      <c r="W37" s="1063"/>
      <c r="Y37" s="1063"/>
      <c r="Z37" s="1076"/>
    </row>
    <row r="38" spans="1:69" ht="12">
      <c r="A38" s="1063"/>
      <c r="B38" s="1063"/>
      <c r="C38" s="1063"/>
      <c r="E38" s="1063"/>
      <c r="F38" s="1076"/>
      <c r="G38" s="1063"/>
      <c r="I38" s="1063"/>
      <c r="J38" s="1076"/>
      <c r="K38" s="1063"/>
      <c r="M38" s="1063"/>
      <c r="N38" s="1076"/>
      <c r="O38" s="1063"/>
      <c r="Q38" s="1063"/>
      <c r="R38" s="1076"/>
      <c r="S38" s="1063"/>
      <c r="U38" s="1063"/>
      <c r="V38" s="1076"/>
      <c r="W38" s="1063"/>
      <c r="Y38" s="1063"/>
      <c r="Z38" s="1076"/>
    </row>
    <row r="39" spans="1:69">
      <c r="A39" s="1063"/>
      <c r="B39" s="1063"/>
      <c r="C39" s="1063"/>
      <c r="E39" s="1063"/>
      <c r="G39" s="1063"/>
      <c r="I39" s="1063"/>
      <c r="K39" s="1063"/>
      <c r="M39" s="1063"/>
      <c r="O39" s="1063"/>
      <c r="Q39" s="1063"/>
      <c r="S39" s="1063"/>
      <c r="U39" s="1063"/>
      <c r="W39" s="1063"/>
      <c r="Y39" s="1063"/>
    </row>
    <row r="40" spans="1:69">
      <c r="A40" s="1063"/>
      <c r="B40" s="1063"/>
      <c r="C40" s="1063"/>
      <c r="E40" s="1063"/>
      <c r="G40" s="1063"/>
      <c r="I40" s="1063"/>
      <c r="K40" s="1063"/>
      <c r="M40" s="1063"/>
      <c r="O40" s="1063"/>
      <c r="Q40" s="1063"/>
      <c r="S40" s="1063"/>
      <c r="U40" s="1063"/>
      <c r="W40" s="1063"/>
      <c r="Y40" s="1063"/>
    </row>
    <row r="50" spans="2:11">
      <c r="B50" s="2"/>
      <c r="C50" s="2"/>
      <c r="D50" s="2"/>
      <c r="E50" s="2"/>
      <c r="F50" s="2"/>
      <c r="G50" s="2"/>
      <c r="H50" s="2"/>
      <c r="I50" s="2"/>
      <c r="J50" s="2"/>
    </row>
    <row r="51" spans="2:11">
      <c r="B51" s="1077"/>
      <c r="C51" s="1077"/>
      <c r="D51" s="1077"/>
      <c r="E51" s="1077"/>
      <c r="F51" s="1077"/>
      <c r="G51" s="1077"/>
      <c r="H51" s="2"/>
      <c r="I51" s="2"/>
      <c r="J51" s="2"/>
      <c r="K51" s="2"/>
    </row>
  </sheetData>
  <sheetProtection algorithmName="SHA-512" hashValue="kj2diMfm5PHBsSaKXH6imkhI8IcqNtjBUL5o2S+JpIro4ypOAXQhCyLF/pnIIbKN328bsbYTtUsVOLo/Rq1Eew==" saltValue="YHJzDRe7exA2TdcAsagExA==" spinCount="100000" sheet="1" objects="1" scenarios="1"/>
  <mergeCells count="35">
    <mergeCell ref="A1:B1"/>
    <mergeCell ref="I1:L1"/>
    <mergeCell ref="A2:B2"/>
    <mergeCell ref="C2:H3"/>
    <mergeCell ref="I2:L3"/>
    <mergeCell ref="A3:B3"/>
    <mergeCell ref="C1:D1"/>
    <mergeCell ref="E1:H1"/>
    <mergeCell ref="AB4:AB27"/>
    <mergeCell ref="A4:B4"/>
    <mergeCell ref="B12:B13"/>
    <mergeCell ref="A22:B22"/>
    <mergeCell ref="A17:B17"/>
    <mergeCell ref="A18:B18"/>
    <mergeCell ref="A21:B21"/>
    <mergeCell ref="A5:A14"/>
    <mergeCell ref="C12:C13"/>
    <mergeCell ref="D12:D13"/>
    <mergeCell ref="S4:T4"/>
    <mergeCell ref="E12:E13"/>
    <mergeCell ref="F12:F13"/>
    <mergeCell ref="S1:U2"/>
    <mergeCell ref="S3:U3"/>
    <mergeCell ref="G12:G13"/>
    <mergeCell ref="W4:X4"/>
    <mergeCell ref="V1:Z1"/>
    <mergeCell ref="V2:Z3"/>
    <mergeCell ref="R1:R2"/>
    <mergeCell ref="M2:O3"/>
    <mergeCell ref="I12:I13"/>
    <mergeCell ref="H12:H13"/>
    <mergeCell ref="J12:J13"/>
    <mergeCell ref="P1:Q1"/>
    <mergeCell ref="N1:O1"/>
    <mergeCell ref="P2:Q3"/>
  </mergeCells>
  <phoneticPr fontId="9"/>
  <conditionalFormatting sqref="F5:F24">
    <cfRule type="expression" dxfId="244" priority="18" stopIfTrue="1">
      <formula>E5&lt;F5</formula>
    </cfRule>
  </conditionalFormatting>
  <conditionalFormatting sqref="J5:J24">
    <cfRule type="expression" dxfId="243" priority="13" stopIfTrue="1">
      <formula>I5&lt;J5</formula>
    </cfRule>
  </conditionalFormatting>
  <conditionalFormatting sqref="N5:N24">
    <cfRule type="expression" dxfId="242" priority="12" stopIfTrue="1">
      <formula>M5&lt;N5</formula>
    </cfRule>
  </conditionalFormatting>
  <conditionalFormatting sqref="R5:R24">
    <cfRule type="expression" dxfId="241" priority="11" stopIfTrue="1">
      <formula>Q5&lt;R5</formula>
    </cfRule>
  </conditionalFormatting>
  <conditionalFormatting sqref="V5:V24">
    <cfRule type="expression" dxfId="240" priority="159" stopIfTrue="1">
      <formula>U5&lt;V5</formula>
    </cfRule>
  </conditionalFormatting>
  <conditionalFormatting sqref="Z5:Z24">
    <cfRule type="expression" dxfId="239" priority="2" stopIfTrue="1">
      <formula>Y5&lt;Z5</formula>
    </cfRule>
  </conditionalFormatting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  <ignoredErrors>
    <ignoredError sqref="C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6556A-CEBF-493C-B51B-42DE91686BE5}">
  <sheetPr>
    <tabColor rgb="FFFF99CC"/>
    <pageSetUpPr fitToPage="1"/>
  </sheetPr>
  <dimension ref="A1:N40"/>
  <sheetViews>
    <sheetView showGridLines="0" showZeros="0" zoomScaleNormal="100" workbookViewId="0">
      <selection sqref="A1:M1"/>
    </sheetView>
  </sheetViews>
  <sheetFormatPr defaultRowHeight="13.5"/>
  <cols>
    <col min="1" max="1" width="10" style="119" customWidth="1"/>
    <col min="2" max="2" width="8.5" style="20" customWidth="1"/>
    <col min="3" max="3" width="6.375" style="20" customWidth="1"/>
    <col min="4" max="10" width="7.5" style="20" customWidth="1"/>
    <col min="11" max="11" width="7" style="20" customWidth="1"/>
    <col min="12" max="12" width="6.875" style="20" customWidth="1"/>
    <col min="13" max="13" width="8" style="20" customWidth="1"/>
    <col min="14" max="16384" width="9" style="20"/>
  </cols>
  <sheetData>
    <row r="1" spans="1:13" ht="21.75" customHeight="1">
      <c r="A1" s="50"/>
      <c r="B1" s="1625" t="s">
        <v>362</v>
      </c>
      <c r="C1" s="1625"/>
      <c r="D1" s="1625"/>
      <c r="E1" s="1625"/>
      <c r="F1" s="1625"/>
      <c r="G1" s="1625"/>
      <c r="H1" s="1625"/>
      <c r="I1" s="1625"/>
      <c r="J1" s="1625"/>
      <c r="K1" s="51"/>
      <c r="L1" s="51"/>
      <c r="M1" s="51"/>
    </row>
    <row r="2" spans="1:13" ht="19.5" customHeight="1" thickBot="1">
      <c r="A2" s="52"/>
      <c r="B2" s="1626"/>
      <c r="C2" s="1626"/>
      <c r="D2" s="1626"/>
      <c r="E2" s="1626"/>
      <c r="F2" s="1626"/>
      <c r="G2" s="1626"/>
      <c r="H2" s="1626"/>
      <c r="I2" s="1626"/>
      <c r="J2" s="1626"/>
      <c r="K2" s="1627">
        <f>青森市.!Q63</f>
        <v>45748</v>
      </c>
      <c r="L2" s="1627"/>
      <c r="M2" s="1627"/>
    </row>
    <row r="3" spans="1:13" ht="37.5" customHeight="1" thickBot="1">
      <c r="A3" s="53"/>
      <c r="B3" s="54" t="s">
        <v>879</v>
      </c>
      <c r="C3" s="55" t="s">
        <v>880</v>
      </c>
      <c r="D3" s="56" t="s">
        <v>881</v>
      </c>
      <c r="E3" s="56" t="s">
        <v>882</v>
      </c>
      <c r="F3" s="56" t="s">
        <v>883</v>
      </c>
      <c r="G3" s="56" t="s">
        <v>884</v>
      </c>
      <c r="H3" s="56" t="s">
        <v>885</v>
      </c>
      <c r="I3" s="56" t="s">
        <v>886</v>
      </c>
      <c r="J3" s="56" t="s">
        <v>22</v>
      </c>
      <c r="K3" s="57" t="s">
        <v>887</v>
      </c>
      <c r="L3" s="58" t="s">
        <v>888</v>
      </c>
      <c r="M3" s="59" t="s">
        <v>889</v>
      </c>
    </row>
    <row r="4" spans="1:13" ht="22.5" customHeight="1">
      <c r="A4" s="60" t="s">
        <v>890</v>
      </c>
      <c r="B4" s="61">
        <f>青森市.!E47</f>
        <v>67810</v>
      </c>
      <c r="C4" s="62"/>
      <c r="D4" s="63">
        <f>青森市.!G47</f>
        <v>4750</v>
      </c>
      <c r="E4" s="63">
        <f>青森市.!I47</f>
        <v>1220</v>
      </c>
      <c r="F4" s="63">
        <f>青森市.!G53</f>
        <v>5050</v>
      </c>
      <c r="G4" s="63">
        <f>青森市.!K47</f>
        <v>2250</v>
      </c>
      <c r="H4" s="64">
        <f>青森市.!M47</f>
        <v>840</v>
      </c>
      <c r="I4" s="63">
        <f>青森市.!Q55</f>
        <v>420</v>
      </c>
      <c r="J4" s="63">
        <f>青森市.!G58</f>
        <v>1360</v>
      </c>
      <c r="K4" s="65">
        <f>青森市.!I53</f>
        <v>540</v>
      </c>
      <c r="L4" s="64">
        <f>青森市.!O47</f>
        <v>3170</v>
      </c>
      <c r="M4" s="66">
        <f>SUM(B4:L4)</f>
        <v>87410</v>
      </c>
    </row>
    <row r="5" spans="1:13" ht="22.5" customHeight="1">
      <c r="A5" s="67" t="s">
        <v>891</v>
      </c>
      <c r="B5" s="68">
        <f>弘前市!E26</f>
        <v>26400</v>
      </c>
      <c r="C5" s="69">
        <f>弘前市!M26</f>
        <v>390</v>
      </c>
      <c r="D5" s="70">
        <f>弘前市!G26</f>
        <v>2750</v>
      </c>
      <c r="E5" s="70">
        <f>弘前市!I26</f>
        <v>590</v>
      </c>
      <c r="F5" s="70">
        <f>弘前市!G33</f>
        <v>2400</v>
      </c>
      <c r="G5" s="70">
        <f>弘前市!K26+弘前市!K33</f>
        <v>750</v>
      </c>
      <c r="H5" s="71"/>
      <c r="I5" s="71"/>
      <c r="J5" s="70">
        <f>弘前市!G57</f>
        <v>24820</v>
      </c>
      <c r="K5" s="72"/>
      <c r="L5" s="71"/>
      <c r="M5" s="73">
        <f>SUM(B5:L5)</f>
        <v>58100</v>
      </c>
    </row>
    <row r="6" spans="1:13" ht="22.5" customHeight="1">
      <c r="A6" s="67" t="s">
        <v>892</v>
      </c>
      <c r="B6" s="68">
        <f>五所川原市・つがる市・西郡!E21</f>
        <v>13470</v>
      </c>
      <c r="C6" s="69">
        <f>五所川原市・つがる市・西郡!K21</f>
        <v>350</v>
      </c>
      <c r="D6" s="71">
        <f>五所川原市・つがる市・西郡!G23</f>
        <v>450</v>
      </c>
      <c r="E6" s="71"/>
      <c r="F6" s="71">
        <f>五所川原市・つがる市・西郡!I24</f>
        <v>400</v>
      </c>
      <c r="G6" s="71"/>
      <c r="H6" s="71"/>
      <c r="I6" s="71"/>
      <c r="J6" s="70">
        <f>五所川原市・つがる市・西郡!M29</f>
        <v>1300</v>
      </c>
      <c r="K6" s="72"/>
      <c r="L6" s="71"/>
      <c r="M6" s="73">
        <f>SUM(B6:L6)</f>
        <v>15970</v>
      </c>
    </row>
    <row r="7" spans="1:13" ht="22.5" customHeight="1">
      <c r="A7" s="67" t="s">
        <v>893</v>
      </c>
      <c r="B7" s="68">
        <f>東郡・むつ市・下北郡!E29</f>
        <v>12030</v>
      </c>
      <c r="C7" s="69">
        <f>東郡・むつ市・下北郡!M29</f>
        <v>220</v>
      </c>
      <c r="D7" s="70">
        <f>東郡・むつ市・下北郡!G29</f>
        <v>1100</v>
      </c>
      <c r="E7" s="71">
        <f>東郡・むつ市・下北郡!I29</f>
        <v>250</v>
      </c>
      <c r="F7" s="70">
        <f>東郡・むつ市・下北郡!G35</f>
        <v>2250</v>
      </c>
      <c r="G7" s="71">
        <f>東郡・むつ市・下北郡!K29+東郡・むつ市・下北郡!K35</f>
        <v>240</v>
      </c>
      <c r="H7" s="71"/>
      <c r="I7" s="71"/>
      <c r="J7" s="71"/>
      <c r="K7" s="72">
        <f>東郡・むつ市・下北郡!I35</f>
        <v>320</v>
      </c>
      <c r="L7" s="71"/>
      <c r="M7" s="73">
        <f>SUM(B7:L7)</f>
        <v>16410</v>
      </c>
    </row>
    <row r="8" spans="1:13" ht="22.5" customHeight="1">
      <c r="A8" s="67" t="s">
        <v>894</v>
      </c>
      <c r="B8" s="68">
        <f>五所川原市・つがる市・西郡!E35</f>
        <v>7600</v>
      </c>
      <c r="C8" s="69">
        <f>五所川原市・つがる市・西郡!K35</f>
        <v>300</v>
      </c>
      <c r="D8" s="71"/>
      <c r="E8" s="71"/>
      <c r="F8" s="71"/>
      <c r="G8" s="71"/>
      <c r="H8" s="71"/>
      <c r="I8" s="71"/>
      <c r="J8" s="71">
        <f>五所川原市・つがる市・西郡!M43</f>
        <v>300</v>
      </c>
      <c r="K8" s="72"/>
      <c r="L8" s="71"/>
      <c r="M8" s="73">
        <f t="shared" ref="M8:M13" si="0">SUM(B8:L8)</f>
        <v>8200</v>
      </c>
    </row>
    <row r="9" spans="1:13" ht="22.5" customHeight="1">
      <c r="A9" s="67" t="s">
        <v>895</v>
      </c>
      <c r="B9" s="68">
        <f>黒石市・平川市・南郡・北郡!E23</f>
        <v>6540</v>
      </c>
      <c r="C9" s="69">
        <f>黒石市・平川市・南郡・北郡!K23</f>
        <v>290</v>
      </c>
      <c r="D9" s="71"/>
      <c r="E9" s="71"/>
      <c r="F9" s="71"/>
      <c r="G9" s="71"/>
      <c r="H9" s="71"/>
      <c r="I9" s="71"/>
      <c r="J9" s="70">
        <f>黒石市・平川市・南郡・北郡!M29</f>
        <v>1520</v>
      </c>
      <c r="K9" s="72"/>
      <c r="L9" s="71">
        <f>黒石市・平川市・南郡・北郡!O20</f>
        <v>200</v>
      </c>
      <c r="M9" s="73">
        <f t="shared" si="0"/>
        <v>8550</v>
      </c>
    </row>
    <row r="10" spans="1:13" ht="22.5" customHeight="1">
      <c r="A10" s="67" t="s">
        <v>896</v>
      </c>
      <c r="B10" s="68">
        <f>黒石市・平川市・南郡・北郡!E15</f>
        <v>6000</v>
      </c>
      <c r="C10" s="69">
        <f>黒石市・平川市・南郡・北郡!K15</f>
        <v>100</v>
      </c>
      <c r="D10" s="71">
        <f>黒石市・平川市・南郡・北郡!G15</f>
        <v>300</v>
      </c>
      <c r="E10" s="71"/>
      <c r="F10" s="71">
        <f>黒石市・平川市・南郡・北郡!I17</f>
        <v>350</v>
      </c>
      <c r="G10" s="71"/>
      <c r="H10" s="71"/>
      <c r="I10" s="71"/>
      <c r="J10" s="70">
        <f>黒石市・平川市・南郡・北郡!M18</f>
        <v>1750</v>
      </c>
      <c r="K10" s="72"/>
      <c r="L10" s="71">
        <f>黒石市・平川市・南郡・北郡!O15</f>
        <v>0</v>
      </c>
      <c r="M10" s="73">
        <f t="shared" si="0"/>
        <v>8500</v>
      </c>
    </row>
    <row r="11" spans="1:13" ht="22.5" customHeight="1">
      <c r="A11" s="67" t="s">
        <v>897</v>
      </c>
      <c r="B11" s="68">
        <f>十和田市・三沢市・上北郡!E19</f>
        <v>10550</v>
      </c>
      <c r="C11" s="69">
        <f>十和田市・三沢市・上北郡!K19</f>
        <v>400</v>
      </c>
      <c r="D11" s="70">
        <f>十和田市・三沢市・上北郡!G19</f>
        <v>1010</v>
      </c>
      <c r="E11" s="71"/>
      <c r="F11" s="70">
        <f>十和田市・三沢市・上北郡!I21</f>
        <v>2400</v>
      </c>
      <c r="G11" s="71">
        <f>十和田市・三沢市・上北郡!K21</f>
        <v>330</v>
      </c>
      <c r="H11" s="71"/>
      <c r="I11" s="71"/>
      <c r="J11" s="71"/>
      <c r="K11" s="74">
        <f>十和田市・三沢市・上北郡!M24</f>
        <v>2580</v>
      </c>
      <c r="L11" s="70">
        <f>十和田市・三沢市・上北郡!O19</f>
        <v>1000</v>
      </c>
      <c r="M11" s="73">
        <f t="shared" si="0"/>
        <v>18270</v>
      </c>
    </row>
    <row r="12" spans="1:13" ht="22.5" customHeight="1">
      <c r="A12" s="67" t="s">
        <v>898</v>
      </c>
      <c r="B12" s="68">
        <f>八戸市・三戸郡!E26</f>
        <v>4530</v>
      </c>
      <c r="C12" s="69"/>
      <c r="D12" s="70">
        <f>八戸市・三戸郡!I26</f>
        <v>3510</v>
      </c>
      <c r="E12" s="71">
        <f>八戸市・三戸郡!K26</f>
        <v>930</v>
      </c>
      <c r="F12" s="70">
        <f>八戸市・三戸郡!G37</f>
        <v>4400</v>
      </c>
      <c r="G12" s="70">
        <f>八戸市・三戸郡!M26</f>
        <v>2150</v>
      </c>
      <c r="H12" s="71">
        <f>八戸市・三戸郡!O26</f>
        <v>700</v>
      </c>
      <c r="I12" s="71"/>
      <c r="J12" s="71"/>
      <c r="K12" s="75">
        <f>八戸市・三戸郡!G31+八戸市・三戸郡!Q48-八戸市・三戸郡!Q47</f>
        <v>63800</v>
      </c>
      <c r="L12" s="76"/>
      <c r="M12" s="73">
        <f t="shared" si="0"/>
        <v>80020</v>
      </c>
    </row>
    <row r="13" spans="1:13" ht="22.5" customHeight="1" thickBot="1">
      <c r="A13" s="77" t="s">
        <v>899</v>
      </c>
      <c r="B13" s="78">
        <f>十和田市・三沢市・上北郡!E29</f>
        <v>4900</v>
      </c>
      <c r="C13" s="79">
        <f>十和田市・三沢市・上北郡!K29</f>
        <v>940</v>
      </c>
      <c r="D13" s="80"/>
      <c r="E13" s="80"/>
      <c r="F13" s="81">
        <f>十和田市・三沢市・上北郡!I31</f>
        <v>3400</v>
      </c>
      <c r="G13" s="80">
        <f>十和田市・三沢市・上北郡!K31</f>
        <v>300</v>
      </c>
      <c r="H13" s="80"/>
      <c r="I13" s="80"/>
      <c r="J13" s="80"/>
      <c r="K13" s="82">
        <f>十和田市・三沢市・上北郡!M34</f>
        <v>3330</v>
      </c>
      <c r="L13" s="83">
        <f>十和田市・三沢市・上北郡!O29</f>
        <v>230</v>
      </c>
      <c r="M13" s="84">
        <f t="shared" si="0"/>
        <v>13100</v>
      </c>
    </row>
    <row r="14" spans="1:13" ht="22.5" customHeight="1" thickTop="1" thickBot="1">
      <c r="A14" s="85" t="s">
        <v>900</v>
      </c>
      <c r="B14" s="86">
        <f t="shared" ref="B14:K14" si="1">SUM(B4:B13)</f>
        <v>159830</v>
      </c>
      <c r="C14" s="87">
        <f t="shared" si="1"/>
        <v>2990</v>
      </c>
      <c r="D14" s="88">
        <f t="shared" si="1"/>
        <v>13870</v>
      </c>
      <c r="E14" s="88">
        <f t="shared" si="1"/>
        <v>2990</v>
      </c>
      <c r="F14" s="88">
        <f t="shared" si="1"/>
        <v>20650</v>
      </c>
      <c r="G14" s="88">
        <f t="shared" si="1"/>
        <v>6020</v>
      </c>
      <c r="H14" s="88">
        <f t="shared" si="1"/>
        <v>1540</v>
      </c>
      <c r="I14" s="88">
        <f t="shared" si="1"/>
        <v>420</v>
      </c>
      <c r="J14" s="88">
        <f t="shared" si="1"/>
        <v>31050</v>
      </c>
      <c r="K14" s="89">
        <f t="shared" si="1"/>
        <v>70570</v>
      </c>
      <c r="L14" s="90">
        <f>SUM(L4:L13)</f>
        <v>4600</v>
      </c>
      <c r="M14" s="91">
        <f t="shared" ref="M14:M22" si="2">SUM(B14:L14)</f>
        <v>314530</v>
      </c>
    </row>
    <row r="15" spans="1:13" ht="22.5" customHeight="1">
      <c r="A15" s="67" t="s">
        <v>901</v>
      </c>
      <c r="B15" s="68">
        <f>東郡・むつ市・下北郡!E21</f>
        <v>4290</v>
      </c>
      <c r="C15" s="69">
        <f>東郡・むつ市・下北郡!M21</f>
        <v>150</v>
      </c>
      <c r="D15" s="70"/>
      <c r="E15" s="70"/>
      <c r="F15" s="70"/>
      <c r="G15" s="70"/>
      <c r="H15" s="71"/>
      <c r="I15" s="71"/>
      <c r="J15" s="70"/>
      <c r="K15" s="92"/>
      <c r="L15" s="93"/>
      <c r="M15" s="94">
        <f t="shared" si="2"/>
        <v>4440</v>
      </c>
    </row>
    <row r="16" spans="1:13" ht="22.5" customHeight="1">
      <c r="A16" s="67" t="s">
        <v>902</v>
      </c>
      <c r="B16" s="68">
        <f>五所川原市・つがる市・西郡!E50</f>
        <v>4490</v>
      </c>
      <c r="C16" s="69">
        <f>五所川原市・つがる市・西郡!K50</f>
        <v>230</v>
      </c>
      <c r="D16" s="71"/>
      <c r="E16" s="71"/>
      <c r="F16" s="71"/>
      <c r="G16" s="71"/>
      <c r="H16" s="71"/>
      <c r="I16" s="71"/>
      <c r="J16" s="71">
        <f>五所川原市・つがる市・西郡!M55</f>
        <v>190</v>
      </c>
      <c r="K16" s="92"/>
      <c r="L16" s="93"/>
      <c r="M16" s="94">
        <f t="shared" si="2"/>
        <v>4910</v>
      </c>
    </row>
    <row r="17" spans="1:14" ht="22.5" customHeight="1">
      <c r="A17" s="67" t="s">
        <v>903</v>
      </c>
      <c r="B17" s="68">
        <f>黒石市・平川市・南郡・北郡!E34</f>
        <v>6250</v>
      </c>
      <c r="C17" s="69">
        <f>黒石市・平川市・南郡・北郡!K34</f>
        <v>370</v>
      </c>
      <c r="D17" s="71"/>
      <c r="E17" s="71"/>
      <c r="F17" s="71">
        <f>黒石市・平川市・南郡・北郡!I36</f>
        <v>150</v>
      </c>
      <c r="G17" s="71"/>
      <c r="H17" s="71"/>
      <c r="I17" s="71"/>
      <c r="J17" s="70">
        <f>黒石市・平川市・南郡・北郡!M42</f>
        <v>2010</v>
      </c>
      <c r="K17" s="92"/>
      <c r="L17" s="93"/>
      <c r="M17" s="94">
        <f t="shared" si="2"/>
        <v>8780</v>
      </c>
    </row>
    <row r="18" spans="1:14" ht="22.5" customHeight="1">
      <c r="A18" s="67" t="s">
        <v>904</v>
      </c>
      <c r="B18" s="68">
        <f>黒石市・平川市・南郡・北郡!E50</f>
        <v>8500</v>
      </c>
      <c r="C18" s="69">
        <f>黒石市・平川市・南郡・北郡!K50</f>
        <v>770</v>
      </c>
      <c r="D18" s="71"/>
      <c r="E18" s="71"/>
      <c r="F18" s="71">
        <f>黒石市・平川市・南郡・北郡!I52</f>
        <v>0</v>
      </c>
      <c r="G18" s="71"/>
      <c r="H18" s="71"/>
      <c r="I18" s="71"/>
      <c r="J18" s="70">
        <f>黒石市・平川市・南郡・北郡!M56</f>
        <v>30</v>
      </c>
      <c r="K18" s="92"/>
      <c r="L18" s="93"/>
      <c r="M18" s="94">
        <f t="shared" si="2"/>
        <v>9300</v>
      </c>
    </row>
    <row r="19" spans="1:14" ht="22.5" customHeight="1">
      <c r="A19" s="67" t="s">
        <v>905</v>
      </c>
      <c r="B19" s="68">
        <f>十和田市・三沢市・上北郡!E45</f>
        <v>13120</v>
      </c>
      <c r="C19" s="69">
        <f>十和田市・三沢市・上北郡!K45</f>
        <v>1250</v>
      </c>
      <c r="D19" s="71"/>
      <c r="E19" s="71"/>
      <c r="F19" s="70">
        <f>十和田市・三沢市・上北郡!I51</f>
        <v>1310</v>
      </c>
      <c r="G19" s="71"/>
      <c r="H19" s="71"/>
      <c r="I19" s="71"/>
      <c r="J19" s="71"/>
      <c r="K19" s="75">
        <f>十和田市・三沢市・上北郡!M51+十和田市・三沢市・上北郡!M58</f>
        <v>7050</v>
      </c>
      <c r="L19" s="76">
        <f>十和田市・三沢市・上北郡!O45</f>
        <v>520</v>
      </c>
      <c r="M19" s="94">
        <f t="shared" si="2"/>
        <v>23250</v>
      </c>
    </row>
    <row r="20" spans="1:14" ht="22.5" customHeight="1">
      <c r="A20" s="67" t="s">
        <v>906</v>
      </c>
      <c r="B20" s="68">
        <f>八戸市・三戸郡!E56</f>
        <v>3670</v>
      </c>
      <c r="C20" s="69">
        <f>八戸市・三戸郡!K56</f>
        <v>840</v>
      </c>
      <c r="D20" s="71"/>
      <c r="E20" s="71"/>
      <c r="F20" s="71">
        <f>八戸市・三戸郡!I58+八戸市・三戸郡!I65+150</f>
        <v>430</v>
      </c>
      <c r="G20" s="71"/>
      <c r="H20" s="71"/>
      <c r="I20" s="71"/>
      <c r="J20" s="71"/>
      <c r="K20" s="75">
        <f>八戸市・三戸郡!G65+八戸市・三戸郡!Q47-150</f>
        <v>9090</v>
      </c>
      <c r="L20" s="76"/>
      <c r="M20" s="94">
        <f t="shared" si="2"/>
        <v>14030</v>
      </c>
    </row>
    <row r="21" spans="1:14" ht="22.5" customHeight="1" thickBot="1">
      <c r="A21" s="77" t="s">
        <v>907</v>
      </c>
      <c r="B21" s="78">
        <f>東郡・むつ市・下北郡!E40</f>
        <v>1750</v>
      </c>
      <c r="C21" s="79">
        <f>東郡・むつ市・下北郡!M40</f>
        <v>190</v>
      </c>
      <c r="D21" s="80"/>
      <c r="E21" s="80"/>
      <c r="F21" s="80"/>
      <c r="G21" s="80"/>
      <c r="H21" s="80"/>
      <c r="I21" s="80"/>
      <c r="J21" s="80"/>
      <c r="K21" s="82"/>
      <c r="L21" s="83"/>
      <c r="M21" s="95">
        <f t="shared" si="2"/>
        <v>1940</v>
      </c>
    </row>
    <row r="22" spans="1:14" ht="22.5" customHeight="1" thickTop="1" thickBot="1">
      <c r="A22" s="85" t="s">
        <v>908</v>
      </c>
      <c r="B22" s="86">
        <f>SUM(B15:B21)</f>
        <v>42070</v>
      </c>
      <c r="C22" s="87">
        <f>SUM(C15:C21)</f>
        <v>3800</v>
      </c>
      <c r="D22" s="88">
        <v>0</v>
      </c>
      <c r="E22" s="88">
        <v>0</v>
      </c>
      <c r="F22" s="88">
        <f>SUM(F15:F21)</f>
        <v>1890</v>
      </c>
      <c r="G22" s="88">
        <f>SUM(G15:G21)</f>
        <v>0</v>
      </c>
      <c r="H22" s="88">
        <v>0</v>
      </c>
      <c r="I22" s="88">
        <v>0</v>
      </c>
      <c r="J22" s="88">
        <f>SUM(J15:J21)</f>
        <v>2230</v>
      </c>
      <c r="K22" s="89">
        <f>SUM(K15:K21)</f>
        <v>16140</v>
      </c>
      <c r="L22" s="90">
        <f>SUM(L15:L21)</f>
        <v>520</v>
      </c>
      <c r="M22" s="91">
        <f t="shared" si="2"/>
        <v>66650</v>
      </c>
    </row>
    <row r="23" spans="1:14" ht="22.5" customHeight="1">
      <c r="A23" s="96" t="s">
        <v>909</v>
      </c>
      <c r="B23" s="97">
        <f>SUM(B22,B14)</f>
        <v>201900</v>
      </c>
      <c r="C23" s="97">
        <f t="shared" ref="C23:J23" si="3">SUM(C14,C22)</f>
        <v>6790</v>
      </c>
      <c r="D23" s="98">
        <f t="shared" si="3"/>
        <v>13870</v>
      </c>
      <c r="E23" s="98">
        <f t="shared" si="3"/>
        <v>2990</v>
      </c>
      <c r="F23" s="98">
        <f t="shared" si="3"/>
        <v>22540</v>
      </c>
      <c r="G23" s="98">
        <f t="shared" si="3"/>
        <v>6020</v>
      </c>
      <c r="H23" s="98">
        <f t="shared" si="3"/>
        <v>1540</v>
      </c>
      <c r="I23" s="98">
        <f t="shared" si="3"/>
        <v>420</v>
      </c>
      <c r="J23" s="98">
        <f t="shared" si="3"/>
        <v>33280</v>
      </c>
      <c r="K23" s="99">
        <f>SUM(K22,K14)</f>
        <v>86710</v>
      </c>
      <c r="L23" s="99">
        <f>SUM(L14+L22)</f>
        <v>5120</v>
      </c>
      <c r="M23" s="100">
        <f>SUM(B23:L23)</f>
        <v>381180</v>
      </c>
      <c r="N23" s="790"/>
    </row>
    <row r="24" spans="1:14" ht="16.5" customHeight="1" thickBot="1">
      <c r="A24" s="101"/>
      <c r="B24" s="102"/>
      <c r="C24" s="103" t="s">
        <v>910</v>
      </c>
      <c r="D24" s="104"/>
      <c r="E24" s="104"/>
      <c r="F24" s="104"/>
      <c r="G24" s="104"/>
      <c r="H24" s="104"/>
      <c r="I24" s="104"/>
      <c r="J24" s="104"/>
      <c r="K24" s="103" t="s">
        <v>989</v>
      </c>
      <c r="L24" s="105"/>
      <c r="M24" s="106"/>
    </row>
    <row r="25" spans="1:14" ht="10.5" customHeight="1">
      <c r="A25" s="107"/>
      <c r="B25" s="108"/>
      <c r="C25" s="108"/>
      <c r="D25" s="109"/>
      <c r="E25" s="109"/>
      <c r="F25" s="109"/>
      <c r="G25" s="109"/>
      <c r="H25" s="109"/>
      <c r="I25" s="109"/>
      <c r="J25" s="109"/>
      <c r="K25" s="110"/>
      <c r="L25" s="111"/>
      <c r="M25" s="112"/>
    </row>
    <row r="26" spans="1:14" ht="18.75" customHeight="1">
      <c r="A26" s="113" t="s">
        <v>957</v>
      </c>
      <c r="C26" s="114"/>
      <c r="D26" s="114"/>
      <c r="E26" s="114"/>
      <c r="F26" s="114"/>
      <c r="G26" s="114"/>
      <c r="H26" s="114"/>
    </row>
    <row r="27" spans="1:14" ht="18.75" customHeight="1">
      <c r="A27" s="115" t="s">
        <v>958</v>
      </c>
      <c r="B27" s="116"/>
      <c r="C27" s="116"/>
      <c r="D27" s="116"/>
      <c r="E27" s="114"/>
      <c r="F27" s="114"/>
      <c r="G27" s="114"/>
      <c r="H27" s="114"/>
      <c r="I27" s="35"/>
      <c r="K27" s="117"/>
      <c r="L27" s="117"/>
    </row>
    <row r="28" spans="1:14" ht="18.75" customHeight="1">
      <c r="A28" s="685" t="s">
        <v>982</v>
      </c>
      <c r="B28" s="116"/>
      <c r="C28" s="116"/>
      <c r="D28" s="116"/>
      <c r="E28" s="114"/>
      <c r="F28" s="114"/>
      <c r="G28" s="114"/>
      <c r="H28" s="114"/>
      <c r="I28" s="35"/>
      <c r="K28" s="117"/>
      <c r="L28" s="117"/>
    </row>
    <row r="29" spans="1:14" ht="18.75" customHeight="1">
      <c r="A29" s="685" t="s">
        <v>983</v>
      </c>
      <c r="B29" s="116"/>
      <c r="C29" s="116"/>
      <c r="D29" s="116"/>
      <c r="E29" s="114"/>
      <c r="F29" s="114"/>
      <c r="G29" s="114"/>
      <c r="H29" s="114"/>
      <c r="I29" s="35"/>
      <c r="K29" s="117"/>
      <c r="L29" s="117"/>
    </row>
    <row r="30" spans="1:14" ht="18.75" customHeight="1">
      <c r="A30" s="21" t="s">
        <v>984</v>
      </c>
      <c r="B30" s="116"/>
      <c r="C30" s="116"/>
      <c r="D30" s="116"/>
      <c r="E30" s="114"/>
      <c r="F30" s="114"/>
      <c r="G30" s="114"/>
      <c r="H30" s="114"/>
      <c r="I30" s="35"/>
      <c r="K30" s="117"/>
      <c r="L30" s="117"/>
    </row>
    <row r="31" spans="1:14" ht="18.75" customHeight="1">
      <c r="A31" s="21" t="s">
        <v>985</v>
      </c>
      <c r="B31" s="116"/>
      <c r="C31" s="116"/>
      <c r="D31" s="116"/>
      <c r="E31" s="114"/>
      <c r="F31" s="114"/>
      <c r="G31" s="114"/>
      <c r="H31" s="114"/>
      <c r="I31" s="35"/>
      <c r="K31" s="117"/>
      <c r="L31" s="117"/>
    </row>
    <row r="32" spans="1:14" ht="18.75" customHeight="1">
      <c r="A32" s="685" t="s">
        <v>986</v>
      </c>
      <c r="B32" s="116"/>
      <c r="C32" s="116"/>
      <c r="D32" s="116"/>
      <c r="E32" s="114"/>
      <c r="F32" s="114"/>
      <c r="G32" s="114"/>
      <c r="H32" s="114"/>
      <c r="I32" s="35"/>
      <c r="K32" s="117"/>
      <c r="L32" s="117"/>
    </row>
    <row r="33" spans="1:13" ht="18.75" customHeight="1">
      <c r="A33" s="685" t="s">
        <v>987</v>
      </c>
      <c r="B33" s="116"/>
      <c r="C33" s="116"/>
      <c r="D33" s="116"/>
      <c r="E33" s="114"/>
      <c r="F33" s="114"/>
      <c r="G33" s="114"/>
      <c r="H33" s="114"/>
      <c r="I33" s="35"/>
      <c r="K33" s="117"/>
      <c r="L33" s="117"/>
    </row>
    <row r="34" spans="1:13" ht="18.75" customHeight="1">
      <c r="A34" s="21" t="s">
        <v>988</v>
      </c>
      <c r="B34" s="116"/>
      <c r="C34" s="116"/>
      <c r="D34" s="116"/>
      <c r="E34" s="114"/>
      <c r="F34" s="114"/>
      <c r="G34" s="114"/>
      <c r="H34" s="114"/>
      <c r="I34" s="35"/>
      <c r="K34" s="117"/>
      <c r="L34" s="117"/>
    </row>
    <row r="35" spans="1:13" ht="18.75" customHeight="1">
      <c r="A35" s="21"/>
      <c r="B35" s="116"/>
      <c r="C35" s="116"/>
      <c r="D35" s="116"/>
      <c r="E35" s="114"/>
      <c r="F35" s="114"/>
      <c r="G35" s="114"/>
      <c r="H35" s="114"/>
      <c r="I35" s="35"/>
      <c r="K35" s="117"/>
      <c r="L35" s="117"/>
    </row>
    <row r="36" spans="1:13" ht="18.75" customHeight="1">
      <c r="A36" s="118"/>
      <c r="B36" s="116"/>
      <c r="C36" s="116"/>
      <c r="D36" s="116"/>
      <c r="F36" s="38" t="s">
        <v>664</v>
      </c>
      <c r="G36" s="114"/>
      <c r="H36" s="114"/>
      <c r="J36"/>
      <c r="K36" s="117"/>
      <c r="L36" s="117"/>
    </row>
    <row r="37" spans="1:13" ht="18.75" customHeight="1">
      <c r="G37" s="36" t="s">
        <v>665</v>
      </c>
      <c r="K37" s="36"/>
      <c r="L37" s="35"/>
    </row>
    <row r="38" spans="1:13" ht="18.75" customHeight="1">
      <c r="G38" s="36" t="s">
        <v>666</v>
      </c>
      <c r="J38" s="36"/>
      <c r="K38" s="35"/>
      <c r="L38" s="35"/>
      <c r="M38" s="37"/>
    </row>
    <row r="39" spans="1:13" ht="18.75" customHeight="1">
      <c r="F39" s="1628" t="s">
        <v>667</v>
      </c>
      <c r="G39" s="1628"/>
      <c r="H39" s="1628"/>
      <c r="I39" s="1628"/>
      <c r="J39" s="1628"/>
      <c r="K39" s="1628"/>
      <c r="L39" s="1628"/>
      <c r="M39" s="1628"/>
    </row>
    <row r="40" spans="1:13" ht="18.75" customHeight="1"/>
  </sheetData>
  <mergeCells count="3">
    <mergeCell ref="B1:J2"/>
    <mergeCell ref="K2:M2"/>
    <mergeCell ref="F39:M39"/>
  </mergeCells>
  <phoneticPr fontId="2"/>
  <hyperlinks>
    <hyperlink ref="F39" r:id="rId1" xr:uid="{CC368F90-57C7-4226-9813-16CDD5ACDF5E}"/>
  </hyperlinks>
  <pageMargins left="0.7" right="0.7" top="0.75" bottom="0.75" header="0.3" footer="0.3"/>
  <pageSetup paperSize="9"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表紙</vt:lpstr>
      <vt:lpstr>市郡別</vt:lpstr>
      <vt:lpstr>青森市</vt:lpstr>
      <vt:lpstr>東津軽郡・むつ市・下北郡・弘前市（中津軽郡）</vt:lpstr>
      <vt:lpstr>黒石市・南津軽郡・五所川原市</vt:lpstr>
      <vt:lpstr>北津軽郡・つがる市・西津軽郡</vt:lpstr>
      <vt:lpstr>三戸郡・八戸市</vt:lpstr>
      <vt:lpstr>上北郡・十和田市・三沢市</vt:lpstr>
      <vt:lpstr>市郡別部数</vt:lpstr>
      <vt:lpstr>青森市.</vt:lpstr>
      <vt:lpstr>東郡・むつ市・下北郡</vt:lpstr>
      <vt:lpstr>弘前市</vt:lpstr>
      <vt:lpstr>黒石市・平川市・南郡・北郡</vt:lpstr>
      <vt:lpstr>五所川原市・つがる市・西郡</vt:lpstr>
      <vt:lpstr>十和田市・三沢市・上北郡</vt:lpstr>
      <vt:lpstr>八戸市・三戸郡</vt:lpstr>
      <vt:lpstr>陸奥新報</vt:lpstr>
      <vt:lpstr>表紙!Print_Area</vt:lpstr>
      <vt:lpstr>陸奥新報!Print_Area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ogatahiroto</dc:creator>
  <cp:lastModifiedBy>hikichiatsushi-22</cp:lastModifiedBy>
  <cp:lastPrinted>2025-03-19T08:25:31Z</cp:lastPrinted>
  <dcterms:created xsi:type="dcterms:W3CDTF">1997-01-08T22:48:59Z</dcterms:created>
  <dcterms:modified xsi:type="dcterms:W3CDTF">2025-03-26T07:39:00Z</dcterms:modified>
</cp:coreProperties>
</file>